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60" windowWidth="20700" windowHeight="8280"/>
  </bookViews>
  <sheets>
    <sheet name="Table of Contents" sheetId="1" r:id="rId1"/>
    <sheet name="THCE Trends" sheetId="9" r:id="rId2"/>
    <sheet name="THCE Components" sheetId="7" r:id="rId3"/>
    <sheet name="Public Coverage" sheetId="8" r:id="rId4"/>
    <sheet name="Commercially Insured" sheetId="4" r:id="rId5"/>
    <sheet name="NCPHI" sheetId="5" r:id="rId6"/>
    <sheet name="NCPHI PMPM" sheetId="6" r:id="rId7"/>
  </sheets>
  <calcPr calcId="145621"/>
</workbook>
</file>

<file path=xl/calcChain.xml><?xml version="1.0" encoding="utf-8"?>
<calcChain xmlns="http://schemas.openxmlformats.org/spreadsheetml/2006/main">
  <c r="F12" i="9" l="1"/>
  <c r="E12" i="9"/>
  <c r="G14" i="7" l="1"/>
  <c r="F14" i="7"/>
  <c r="I14" i="7"/>
  <c r="H14" i="7"/>
  <c r="M16" i="4" l="1"/>
  <c r="F49" i="6" l="1"/>
  <c r="G49" i="6" l="1"/>
  <c r="G39" i="6" l="1"/>
  <c r="F36" i="6"/>
  <c r="G55" i="6"/>
  <c r="G26" i="6"/>
  <c r="F33" i="6"/>
  <c r="F43" i="6"/>
  <c r="F52" i="6"/>
  <c r="G54" i="6"/>
  <c r="G51" i="6"/>
  <c r="G52" i="6"/>
  <c r="F51" i="6"/>
  <c r="F53" i="6"/>
  <c r="F55" i="6"/>
  <c r="F54" i="6"/>
  <c r="G41" i="6"/>
  <c r="G45" i="6"/>
  <c r="G48" i="6"/>
  <c r="G53" i="6"/>
  <c r="F39" i="6"/>
  <c r="F48" i="6"/>
  <c r="F42" i="6"/>
  <c r="F46" i="6"/>
  <c r="G43" i="6"/>
  <c r="G31" i="6"/>
  <c r="F35" i="6"/>
  <c r="F44" i="6"/>
  <c r="G44" i="6"/>
  <c r="G36" i="6"/>
  <c r="F41" i="6"/>
  <c r="G42" i="6"/>
  <c r="G46" i="6"/>
  <c r="G35" i="6"/>
  <c r="F31" i="6"/>
  <c r="F32" i="6"/>
  <c r="F37" i="6"/>
  <c r="G37" i="6"/>
  <c r="G33" i="6"/>
  <c r="G32" i="6"/>
  <c r="G21" i="6"/>
  <c r="G25" i="6"/>
  <c r="G29" i="6"/>
  <c r="F22" i="6"/>
  <c r="F26" i="6"/>
  <c r="G19" i="6"/>
  <c r="G23" i="6"/>
  <c r="G27" i="6"/>
  <c r="G22" i="6"/>
  <c r="F19" i="6"/>
  <c r="F23" i="6"/>
  <c r="F27" i="6"/>
  <c r="G20" i="6"/>
  <c r="G24" i="6"/>
  <c r="G28" i="6"/>
  <c r="F21" i="6"/>
  <c r="F25" i="6"/>
  <c r="F29" i="6"/>
  <c r="F28" i="6"/>
  <c r="F24" i="6"/>
  <c r="F20" i="6"/>
  <c r="F5" i="6" l="1"/>
  <c r="G5" i="6"/>
  <c r="F6" i="6"/>
  <c r="F14" i="6"/>
  <c r="G17" i="6"/>
  <c r="F7" i="6"/>
  <c r="F11" i="6"/>
  <c r="F15" i="6"/>
  <c r="G6" i="6"/>
  <c r="G10" i="6"/>
  <c r="G14" i="6"/>
  <c r="F8" i="6"/>
  <c r="F16" i="6"/>
  <c r="G7" i="6"/>
  <c r="G11" i="6"/>
  <c r="G15" i="6"/>
  <c r="F17" i="6"/>
  <c r="G8" i="6"/>
  <c r="G16" i="6"/>
  <c r="O45" i="8" l="1"/>
  <c r="M7" i="5" l="1"/>
  <c r="M8" i="5"/>
  <c r="E48" i="8"/>
  <c r="E30" i="8" l="1"/>
  <c r="E28" i="8"/>
  <c r="E27" i="8"/>
  <c r="E26" i="8"/>
  <c r="E50" i="8"/>
  <c r="E11" i="8" l="1"/>
  <c r="E37" i="8"/>
  <c r="E36" i="8"/>
  <c r="E35" i="8"/>
  <c r="E39" i="8"/>
  <c r="E34" i="8"/>
  <c r="E38" i="8"/>
  <c r="E7" i="8"/>
  <c r="E12" i="8"/>
  <c r="E18" i="8"/>
  <c r="E42" i="8"/>
  <c r="F55" i="7"/>
  <c r="E22" i="4"/>
  <c r="E6" i="4"/>
  <c r="E41" i="8"/>
  <c r="G55" i="7"/>
  <c r="E12" i="4"/>
  <c r="E18" i="4"/>
  <c r="E24" i="4"/>
  <c r="E9" i="4"/>
  <c r="E14" i="4"/>
  <c r="E10" i="8"/>
  <c r="E16" i="8"/>
  <c r="E16" i="4"/>
  <c r="E26" i="4"/>
  <c r="E9" i="8"/>
  <c r="E17" i="8"/>
  <c r="E15" i="8"/>
  <c r="E52" i="8"/>
  <c r="E29" i="8"/>
  <c r="E10" i="4"/>
  <c r="E23" i="4"/>
  <c r="E27" i="4"/>
  <c r="E7" i="4"/>
  <c r="E19" i="4"/>
  <c r="E25" i="4"/>
  <c r="E13" i="4"/>
  <c r="C25" i="7" l="1"/>
  <c r="P42" i="8" l="1"/>
  <c r="P41" i="8"/>
  <c r="I42" i="8" l="1"/>
  <c r="Q42" i="8" s="1"/>
  <c r="O42" i="8"/>
  <c r="M42" i="8"/>
  <c r="P18" i="8"/>
  <c r="P17" i="8"/>
  <c r="P16" i="8"/>
  <c r="P15" i="8"/>
  <c r="T18" i="8" l="1"/>
  <c r="T15" i="8"/>
  <c r="T19" i="8"/>
  <c r="T16" i="8"/>
  <c r="T17" i="8"/>
  <c r="O20" i="8"/>
  <c r="R50" i="8" l="1"/>
  <c r="P50" i="8"/>
  <c r="O50" i="8"/>
  <c r="R39" i="8"/>
  <c r="R38" i="8"/>
  <c r="R37" i="8"/>
  <c r="R36" i="8"/>
  <c r="R35" i="8"/>
  <c r="R34" i="8"/>
  <c r="P39" i="8"/>
  <c r="P38" i="8"/>
  <c r="P37" i="8"/>
  <c r="P36" i="8"/>
  <c r="P35" i="8"/>
  <c r="P34" i="8"/>
  <c r="R30" i="8"/>
  <c r="R29" i="8"/>
  <c r="R28" i="8"/>
  <c r="R27" i="8"/>
  <c r="R26" i="8"/>
  <c r="P30" i="8"/>
  <c r="P29" i="8"/>
  <c r="P28" i="8"/>
  <c r="P27" i="8"/>
  <c r="P26" i="8"/>
  <c r="O30" i="8"/>
  <c r="O29" i="8"/>
  <c r="O28" i="8"/>
  <c r="O27" i="8"/>
  <c r="O26" i="8"/>
  <c r="R12" i="8"/>
  <c r="R11" i="8"/>
  <c r="R10" i="8"/>
  <c r="R9" i="8"/>
  <c r="R7" i="8"/>
  <c r="P12" i="8"/>
  <c r="P11" i="8"/>
  <c r="P10" i="8"/>
  <c r="P9" i="8"/>
  <c r="P7" i="8"/>
  <c r="O11" i="8"/>
  <c r="O12" i="8"/>
  <c r="O10" i="8"/>
  <c r="O9" i="8"/>
  <c r="O7" i="8"/>
  <c r="M27" i="4"/>
  <c r="M23" i="4"/>
  <c r="M19" i="4"/>
  <c r="M18" i="4"/>
  <c r="M17" i="4"/>
  <c r="M13" i="4"/>
  <c r="M14" i="4"/>
  <c r="M12" i="4"/>
  <c r="M11" i="4"/>
  <c r="M10" i="4"/>
  <c r="M9" i="4"/>
  <c r="M8" i="4"/>
  <c r="M7" i="4"/>
  <c r="M6" i="4"/>
  <c r="M7" i="8" l="1"/>
  <c r="M22" i="4"/>
  <c r="M26" i="4"/>
  <c r="M15" i="4"/>
  <c r="O36" i="8"/>
  <c r="I36" i="8"/>
  <c r="Q36" i="8" s="1"/>
  <c r="O37" i="8"/>
  <c r="I37" i="8"/>
  <c r="Q37" i="8" s="1"/>
  <c r="M24" i="4"/>
  <c r="O34" i="8"/>
  <c r="I34" i="8"/>
  <c r="Q34" i="8" s="1"/>
  <c r="O38" i="8"/>
  <c r="I38" i="8"/>
  <c r="Q38" i="8" s="1"/>
  <c r="M25" i="4"/>
  <c r="O35" i="8"/>
  <c r="I35" i="8"/>
  <c r="Q35" i="8" s="1"/>
  <c r="O39" i="8"/>
  <c r="I39" i="8"/>
  <c r="Q39" i="8" s="1"/>
  <c r="M29" i="8"/>
  <c r="V30" i="8"/>
  <c r="I29" i="8"/>
  <c r="Q29" i="8" s="1"/>
  <c r="M9" i="8"/>
  <c r="M36" i="8"/>
  <c r="M10" i="8"/>
  <c r="I26" i="8"/>
  <c r="Q26" i="8" s="1"/>
  <c r="I30" i="8"/>
  <c r="Q30" i="8" s="1"/>
  <c r="M26" i="8"/>
  <c r="M30" i="8"/>
  <c r="M37" i="8"/>
  <c r="M50" i="8"/>
  <c r="M11" i="8"/>
  <c r="I49" i="8"/>
  <c r="I28" i="8"/>
  <c r="Q28" i="8" s="1"/>
  <c r="M28" i="8"/>
  <c r="M35" i="8"/>
  <c r="M39" i="8"/>
  <c r="M8" i="8"/>
  <c r="I27" i="8"/>
  <c r="Q27" i="8" s="1"/>
  <c r="M34" i="8"/>
  <c r="M38" i="8"/>
  <c r="M27" i="8"/>
  <c r="I50" i="8"/>
  <c r="Q50" i="8" s="1"/>
  <c r="M12" i="8"/>
  <c r="R27" i="4"/>
  <c r="R26" i="4"/>
  <c r="R25" i="4"/>
  <c r="R24" i="4"/>
  <c r="R23" i="4"/>
  <c r="R22" i="4"/>
  <c r="P27" i="4"/>
  <c r="P26" i="4"/>
  <c r="P25" i="4"/>
  <c r="P24" i="4"/>
  <c r="P23" i="4"/>
  <c r="P22" i="4"/>
  <c r="O27" i="4"/>
  <c r="O26" i="4"/>
  <c r="O25" i="4"/>
  <c r="O24" i="4"/>
  <c r="O23" i="4"/>
  <c r="O22" i="4"/>
  <c r="R19" i="4"/>
  <c r="R18" i="4"/>
  <c r="R7" i="4"/>
  <c r="R6" i="4"/>
  <c r="P19" i="4"/>
  <c r="P18" i="4"/>
  <c r="P7" i="4"/>
  <c r="P6" i="4"/>
  <c r="O18" i="4"/>
  <c r="O19" i="4"/>
  <c r="O16" i="4"/>
  <c r="O14" i="4"/>
  <c r="O13" i="4"/>
  <c r="O12" i="4"/>
  <c r="O10" i="4"/>
  <c r="O9" i="4"/>
  <c r="O6" i="4"/>
  <c r="O7" i="4"/>
  <c r="T11" i="4" l="1"/>
  <c r="V10" i="4"/>
  <c r="R10" i="4"/>
  <c r="V12" i="4"/>
  <c r="R12" i="4"/>
  <c r="T8" i="4"/>
  <c r="T12" i="4"/>
  <c r="P12" i="4"/>
  <c r="T17" i="4"/>
  <c r="V14" i="4"/>
  <c r="R14" i="4"/>
  <c r="S12" i="4"/>
  <c r="V17" i="4"/>
  <c r="S14" i="4"/>
  <c r="I18" i="4"/>
  <c r="T9" i="4"/>
  <c r="P9" i="4"/>
  <c r="T14" i="4"/>
  <c r="P14" i="4"/>
  <c r="V8" i="4"/>
  <c r="V13" i="4"/>
  <c r="R13" i="4"/>
  <c r="S8" i="4"/>
  <c r="S17" i="4"/>
  <c r="T16" i="4"/>
  <c r="P16" i="4"/>
  <c r="S9" i="4"/>
  <c r="S13" i="4"/>
  <c r="S10" i="4"/>
  <c r="I6" i="4"/>
  <c r="Q6" i="4" s="1"/>
  <c r="S11" i="4"/>
  <c r="S16" i="4"/>
  <c r="T10" i="4"/>
  <c r="P10" i="4"/>
  <c r="T13" i="4"/>
  <c r="P13" i="4"/>
  <c r="V9" i="4"/>
  <c r="R9" i="4"/>
  <c r="V16" i="4"/>
  <c r="R16" i="4"/>
  <c r="V11" i="4"/>
  <c r="I7" i="4"/>
  <c r="Q7" i="4" s="1"/>
  <c r="I23" i="4"/>
  <c r="Q23" i="4" s="1"/>
  <c r="I27" i="4"/>
  <c r="Q27" i="4" s="1"/>
  <c r="I24" i="4"/>
  <c r="Q24" i="4" s="1"/>
  <c r="I25" i="4"/>
  <c r="Q25" i="4" s="1"/>
  <c r="I19" i="4"/>
  <c r="Q19" i="4" s="1"/>
  <c r="I22" i="4"/>
  <c r="Q22" i="4" s="1"/>
  <c r="I26" i="4"/>
  <c r="Q26" i="4" s="1"/>
  <c r="I13" i="4"/>
  <c r="I10" i="4"/>
  <c r="I14" i="4"/>
  <c r="I9" i="4"/>
  <c r="I17" i="4"/>
  <c r="I12" i="4"/>
  <c r="I8" i="4"/>
  <c r="I16" i="4"/>
  <c r="I11" i="4"/>
  <c r="U16" i="4" l="1"/>
  <c r="Q16" i="4"/>
  <c r="U9" i="4"/>
  <c r="Q9" i="4"/>
  <c r="U8" i="4"/>
  <c r="U14" i="4"/>
  <c r="Q14" i="4"/>
  <c r="U18" i="4"/>
  <c r="Q18" i="4"/>
  <c r="U12" i="4"/>
  <c r="Q12" i="4"/>
  <c r="U10" i="4"/>
  <c r="Q10" i="4"/>
  <c r="U11" i="4"/>
  <c r="U17" i="4"/>
  <c r="U13" i="4"/>
  <c r="Q13" i="4"/>
  <c r="H55" i="7"/>
  <c r="G13" i="7" l="1"/>
  <c r="F13" i="7"/>
  <c r="H13" i="7"/>
  <c r="V11" i="8" l="1"/>
  <c r="S11" i="8" l="1"/>
  <c r="I11" i="8"/>
  <c r="Q11" i="8" s="1"/>
  <c r="T30" i="8" l="1"/>
  <c r="S30" i="8"/>
  <c r="I9" i="8"/>
  <c r="Q9" i="8" s="1"/>
  <c r="I10" i="8"/>
  <c r="Q10" i="8" s="1"/>
  <c r="I12" i="8"/>
  <c r="Q12" i="8" s="1"/>
  <c r="I7" i="8"/>
  <c r="Q7" i="8" s="1"/>
  <c r="U30" i="8" l="1"/>
  <c r="S20" i="8" l="1"/>
  <c r="P7" i="5" l="1"/>
  <c r="P8" i="5"/>
  <c r="S9" i="8"/>
  <c r="T9" i="8"/>
  <c r="U9" i="8"/>
  <c r="V9" i="8"/>
  <c r="S10" i="8"/>
  <c r="T10" i="8"/>
  <c r="U10" i="8"/>
  <c r="V10" i="8"/>
  <c r="T11" i="8"/>
  <c r="U11" i="8"/>
  <c r="S12" i="8"/>
  <c r="T12" i="8"/>
  <c r="U12" i="8"/>
  <c r="V12" i="8"/>
  <c r="S26" i="8"/>
  <c r="T26" i="8"/>
  <c r="U26" i="8"/>
  <c r="V26" i="8"/>
  <c r="S27" i="8"/>
  <c r="T27" i="8"/>
  <c r="U27" i="8"/>
  <c r="V27" i="8"/>
  <c r="S28" i="8"/>
  <c r="T28" i="8"/>
  <c r="U28" i="8"/>
  <c r="V28" i="8"/>
  <c r="S29" i="8"/>
  <c r="T29" i="8"/>
  <c r="U29" i="8"/>
  <c r="V29" i="8"/>
  <c r="S34" i="8"/>
  <c r="T34" i="8"/>
  <c r="U34" i="8"/>
  <c r="V34" i="8"/>
  <c r="S35" i="8"/>
  <c r="T35" i="8"/>
  <c r="U35" i="8"/>
  <c r="V35" i="8"/>
  <c r="S36" i="8"/>
  <c r="T36" i="8"/>
  <c r="U36" i="8"/>
  <c r="V36" i="8"/>
  <c r="S37" i="8"/>
  <c r="T37" i="8"/>
  <c r="U37" i="8"/>
  <c r="V37" i="8"/>
  <c r="S38" i="8"/>
  <c r="T38" i="8"/>
  <c r="U38" i="8"/>
  <c r="V38" i="8"/>
  <c r="S39" i="8"/>
  <c r="T39" i="8"/>
  <c r="U39" i="8"/>
  <c r="V39" i="8"/>
  <c r="T41" i="8"/>
  <c r="S42" i="8"/>
  <c r="T42" i="8"/>
  <c r="S45" i="8"/>
  <c r="S50" i="8"/>
  <c r="T50" i="8"/>
  <c r="U50" i="8"/>
  <c r="V50" i="8"/>
  <c r="T7" i="8"/>
  <c r="U7" i="8"/>
  <c r="V7" i="8"/>
  <c r="S7" i="8"/>
  <c r="S7" i="4"/>
  <c r="T7" i="4"/>
  <c r="U7" i="4"/>
  <c r="V7" i="4"/>
  <c r="S18" i="4"/>
  <c r="T18" i="4"/>
  <c r="V18" i="4"/>
  <c r="S19" i="4"/>
  <c r="T19" i="4"/>
  <c r="U19" i="4"/>
  <c r="V19" i="4"/>
  <c r="S22" i="4"/>
  <c r="T22" i="4"/>
  <c r="U22" i="4"/>
  <c r="V22" i="4"/>
  <c r="S23" i="4"/>
  <c r="T23" i="4"/>
  <c r="U23" i="4"/>
  <c r="V23" i="4"/>
  <c r="S24" i="4"/>
  <c r="T24" i="4"/>
  <c r="U24" i="4"/>
  <c r="V24" i="4"/>
  <c r="S25" i="4"/>
  <c r="T25" i="4"/>
  <c r="U25" i="4"/>
  <c r="V25" i="4"/>
  <c r="S26" i="4"/>
  <c r="T26" i="4"/>
  <c r="U26" i="4"/>
  <c r="V26" i="4"/>
  <c r="S27" i="4"/>
  <c r="T27" i="4"/>
  <c r="U27" i="4"/>
  <c r="V27" i="4"/>
  <c r="T6" i="4"/>
  <c r="U6" i="4"/>
  <c r="V6" i="4"/>
  <c r="S6" i="4"/>
  <c r="U42" i="8" l="1"/>
  <c r="I55" i="7" l="1"/>
  <c r="I13" i="7" l="1"/>
  <c r="I41" i="8" l="1"/>
  <c r="Q41" i="8" s="1"/>
  <c r="O41" i="8"/>
  <c r="M41" i="8"/>
  <c r="S41" i="8"/>
  <c r="U41" i="8" l="1"/>
  <c r="M52" i="8"/>
  <c r="P52" i="8" l="1"/>
  <c r="T52" i="8" l="1"/>
  <c r="F24" i="7" l="1"/>
  <c r="G24" i="7"/>
  <c r="H24" i="7"/>
  <c r="I24" i="7"/>
  <c r="G23" i="7" l="1"/>
  <c r="F23" i="7"/>
  <c r="H23" i="7"/>
  <c r="I23" i="7"/>
  <c r="O21" i="8" l="1"/>
  <c r="S21" i="8" l="1"/>
  <c r="G9" i="7" l="1"/>
  <c r="F9" i="7"/>
  <c r="G8" i="7"/>
  <c r="F8" i="7"/>
  <c r="I16" i="8"/>
  <c r="Q16" i="8" s="1"/>
  <c r="O16" i="8"/>
  <c r="I15" i="8"/>
  <c r="Q15" i="8" s="1"/>
  <c r="O15" i="8"/>
  <c r="M16" i="8"/>
  <c r="U16" i="8" s="1"/>
  <c r="S16" i="8"/>
  <c r="H9" i="7"/>
  <c r="I9" i="7"/>
  <c r="I8" i="7"/>
  <c r="H8" i="7"/>
  <c r="M15" i="8"/>
  <c r="U15" i="8" s="1"/>
  <c r="S15" i="8"/>
  <c r="O22" i="8" l="1"/>
  <c r="F15" i="7" l="1"/>
  <c r="G15" i="7"/>
  <c r="I15" i="7"/>
  <c r="S22" i="8"/>
  <c r="H15" i="7"/>
  <c r="G11" i="7" l="1"/>
  <c r="F11" i="7"/>
  <c r="G10" i="7"/>
  <c r="F10" i="7"/>
  <c r="I17" i="8"/>
  <c r="Q17" i="8" s="1"/>
  <c r="O17" i="8"/>
  <c r="I18" i="8"/>
  <c r="Q18" i="8" s="1"/>
  <c r="O18" i="8"/>
  <c r="I10" i="7"/>
  <c r="H10" i="7"/>
  <c r="M17" i="8"/>
  <c r="S17" i="8"/>
  <c r="I11" i="7"/>
  <c r="H11" i="7"/>
  <c r="M18" i="8"/>
  <c r="S18" i="8"/>
  <c r="U18" i="8" l="1"/>
  <c r="U17" i="8"/>
  <c r="O52" i="8"/>
  <c r="G28" i="7" l="1"/>
  <c r="F28" i="7"/>
  <c r="G30" i="7"/>
  <c r="F30" i="7"/>
  <c r="S52" i="8"/>
  <c r="I52" i="8"/>
  <c r="H28" i="7"/>
  <c r="I28" i="7"/>
  <c r="H30" i="7"/>
  <c r="I30" i="7"/>
  <c r="U52" i="8" l="1"/>
  <c r="Q52" i="8"/>
  <c r="F12" i="7"/>
  <c r="E6" i="9"/>
  <c r="I12" i="7" l="1"/>
  <c r="G19" i="7"/>
  <c r="F19" i="7"/>
  <c r="I19" i="8"/>
  <c r="H12" i="7"/>
  <c r="S19" i="8"/>
  <c r="M19" i="8"/>
  <c r="U19" i="8" l="1"/>
  <c r="G38" i="7" l="1"/>
  <c r="F38" i="7"/>
  <c r="E31" i="7" l="1"/>
  <c r="C31" i="7" l="1"/>
  <c r="C8" i="5" l="1"/>
  <c r="C7" i="5"/>
  <c r="C5" i="5" l="1"/>
  <c r="Q6" i="5"/>
  <c r="N5" i="5"/>
  <c r="P29" i="4"/>
  <c r="N9" i="5"/>
  <c r="N6" i="5"/>
  <c r="F7" i="5"/>
  <c r="L7" i="5" s="1"/>
  <c r="N7" i="5"/>
  <c r="F5" i="5"/>
  <c r="L5" i="5" s="1"/>
  <c r="M5" i="5"/>
  <c r="Q5" i="5"/>
  <c r="N8" i="5"/>
  <c r="F8" i="5"/>
  <c r="L8" i="5" s="1"/>
  <c r="Q9" i="5"/>
  <c r="I7" i="5"/>
  <c r="O7" i="5" s="1"/>
  <c r="Q7" i="5"/>
  <c r="P5" i="5"/>
  <c r="I5" i="5"/>
  <c r="I8" i="5"/>
  <c r="Q8" i="5"/>
  <c r="T29" i="4"/>
  <c r="H44" i="7" l="1"/>
  <c r="I44" i="7"/>
  <c r="S29" i="4"/>
  <c r="M29" i="4"/>
  <c r="G46" i="7"/>
  <c r="F46" i="7"/>
  <c r="O5" i="5"/>
  <c r="E29" i="4"/>
  <c r="I29" i="4"/>
  <c r="O29" i="4"/>
  <c r="G47" i="7"/>
  <c r="F47" i="7"/>
  <c r="I47" i="7"/>
  <c r="H47" i="7"/>
  <c r="F44" i="7"/>
  <c r="G44" i="7"/>
  <c r="H46" i="7"/>
  <c r="I46" i="7"/>
  <c r="O8" i="5"/>
  <c r="C40" i="7"/>
  <c r="C9" i="5"/>
  <c r="Q29" i="4" l="1"/>
  <c r="I39" i="7"/>
  <c r="H39" i="7"/>
  <c r="F9" i="5"/>
  <c r="L9" i="5" s="1"/>
  <c r="M9" i="5"/>
  <c r="I9" i="5"/>
  <c r="P9" i="5"/>
  <c r="G39" i="7"/>
  <c r="F39" i="7"/>
  <c r="U29" i="4"/>
  <c r="C6" i="5"/>
  <c r="F48" i="7" l="1"/>
  <c r="G48" i="7"/>
  <c r="P6" i="5"/>
  <c r="I6" i="5"/>
  <c r="M6" i="5"/>
  <c r="F6" i="5"/>
  <c r="L6" i="5" s="1"/>
  <c r="H48" i="7"/>
  <c r="I48" i="7"/>
  <c r="O9" i="5"/>
  <c r="C49" i="7"/>
  <c r="O6" i="5" l="1"/>
  <c r="I45" i="7"/>
  <c r="H45" i="7"/>
  <c r="E49" i="7"/>
  <c r="F45" i="7"/>
  <c r="G45" i="7"/>
  <c r="D49" i="7"/>
  <c r="E10" i="9" l="1"/>
  <c r="G49" i="7"/>
  <c r="F49" i="7"/>
  <c r="I49" i="7"/>
  <c r="H49" i="7"/>
  <c r="F10" i="9" l="1"/>
  <c r="F29" i="7" l="1"/>
  <c r="D31" i="7"/>
  <c r="G29" i="7"/>
  <c r="I29" i="7"/>
  <c r="H29" i="7"/>
  <c r="G31" i="7" l="1"/>
  <c r="F31" i="7"/>
  <c r="H31" i="7"/>
  <c r="I31" i="7"/>
  <c r="E8" i="9" l="1"/>
  <c r="F8" i="9"/>
  <c r="H37" i="7" l="1"/>
  <c r="I37" i="7"/>
  <c r="G37" i="7"/>
  <c r="F37" i="7"/>
  <c r="D40" i="7"/>
  <c r="F6" i="9"/>
  <c r="H19" i="7"/>
  <c r="I19" i="7"/>
  <c r="C16" i="7"/>
  <c r="I7" i="7" l="1"/>
  <c r="E16" i="7"/>
  <c r="H7" i="7"/>
  <c r="G7" i="7"/>
  <c r="F7" i="7"/>
  <c r="D16" i="7"/>
  <c r="I22" i="7"/>
  <c r="E25" i="7"/>
  <c r="H22" i="7"/>
  <c r="E9" i="9"/>
  <c r="G40" i="7"/>
  <c r="F40" i="7"/>
  <c r="D25" i="7"/>
  <c r="G22" i="7"/>
  <c r="F22" i="7"/>
  <c r="C33" i="7"/>
  <c r="B11" i="9" l="1"/>
  <c r="I25" i="7"/>
  <c r="H25" i="7"/>
  <c r="E5" i="9"/>
  <c r="G16" i="7"/>
  <c r="F16" i="7"/>
  <c r="D33" i="7"/>
  <c r="F5" i="9"/>
  <c r="E33" i="7"/>
  <c r="H16" i="7"/>
  <c r="I16" i="7"/>
  <c r="C53" i="7"/>
  <c r="C57" i="7" s="1"/>
  <c r="E7" i="9"/>
  <c r="F25" i="7"/>
  <c r="G25" i="7"/>
  <c r="F7" i="9" l="1"/>
  <c r="H33" i="7"/>
  <c r="I33" i="7"/>
  <c r="B13" i="9"/>
  <c r="G11" i="9"/>
  <c r="G6" i="9"/>
  <c r="G7" i="9"/>
  <c r="G8" i="9"/>
  <c r="G9" i="9"/>
  <c r="G10" i="9"/>
  <c r="G33" i="7"/>
  <c r="F33" i="7"/>
  <c r="D53" i="7"/>
  <c r="G5" i="9"/>
  <c r="I38" i="7"/>
  <c r="H38" i="7"/>
  <c r="E40" i="7"/>
  <c r="C11" i="9"/>
  <c r="H5" i="9" l="1"/>
  <c r="E11" i="9"/>
  <c r="D57" i="7"/>
  <c r="G53" i="7"/>
  <c r="F53" i="7"/>
  <c r="C13" i="9"/>
  <c r="E13" i="9" s="1"/>
  <c r="H6" i="9"/>
  <c r="H11" i="9"/>
  <c r="H10" i="9"/>
  <c r="H8" i="9"/>
  <c r="H9" i="9"/>
  <c r="F9" i="9"/>
  <c r="H40" i="7"/>
  <c r="E53" i="7"/>
  <c r="I40" i="7"/>
  <c r="H7" i="9"/>
  <c r="D11" i="9" l="1"/>
  <c r="F11" i="9" s="1"/>
  <c r="H53" i="7"/>
  <c r="E57" i="7"/>
  <c r="I53" i="7"/>
  <c r="G57" i="7"/>
  <c r="F57" i="7"/>
  <c r="I57" i="7" l="1"/>
  <c r="H57" i="7"/>
  <c r="D13" i="9"/>
  <c r="F13" i="9" s="1"/>
  <c r="I11" i="9"/>
  <c r="I8" i="9"/>
  <c r="I10" i="9"/>
  <c r="I6" i="9"/>
  <c r="I7" i="9"/>
  <c r="I5" i="9"/>
  <c r="I9" i="9"/>
</calcChain>
</file>

<file path=xl/sharedStrings.xml><?xml version="1.0" encoding="utf-8"?>
<sst xmlns="http://schemas.openxmlformats.org/spreadsheetml/2006/main" count="635" uniqueCount="222">
  <si>
    <t>Center for Health Information and Analysis</t>
  </si>
  <si>
    <t>Data Appendix</t>
  </si>
  <si>
    <t>Category</t>
  </si>
  <si>
    <t>Data Source</t>
  </si>
  <si>
    <t>Reported  Spending</t>
  </si>
  <si>
    <t xml:space="preserve"> Total Spending</t>
  </si>
  <si>
    <t>Commercial Full-Claim</t>
  </si>
  <si>
    <t>Commercial Partial-Claim</t>
  </si>
  <si>
    <t>Non-TME Filers (with Massachusetts contracts)</t>
  </si>
  <si>
    <t>Medicare Advantage</t>
  </si>
  <si>
    <t>Medical Security Program</t>
  </si>
  <si>
    <t>Total Spending</t>
  </si>
  <si>
    <t>Member Months</t>
  </si>
  <si>
    <t>MassHealth SCO Plans</t>
  </si>
  <si>
    <t>MassHealth</t>
  </si>
  <si>
    <t>MassHealth PACE Plans</t>
  </si>
  <si>
    <t>MassHealth FFS</t>
  </si>
  <si>
    <t>MassHealth PCC</t>
  </si>
  <si>
    <t>Medicare</t>
  </si>
  <si>
    <t>Veteran Affairs (beneficiaries)</t>
  </si>
  <si>
    <t>National Center for Veteran Analysis and Statistics</t>
  </si>
  <si>
    <t>Health Safety Net</t>
  </si>
  <si>
    <t>Total Spending from Public Coverage</t>
  </si>
  <si>
    <t>Merged Market</t>
  </si>
  <si>
    <t>Massachusetts Medical Loss Ratio Reports</t>
  </si>
  <si>
    <t>Large Group</t>
  </si>
  <si>
    <t>Annual Statutory Financial Statement</t>
  </si>
  <si>
    <t>Medicaid MCO/Commonwealth Care</t>
  </si>
  <si>
    <t>Centers for Medicare and Medicaid Services</t>
  </si>
  <si>
    <t>Total Commercial Spending</t>
  </si>
  <si>
    <t>sub-total</t>
  </si>
  <si>
    <t>Annual Report on the Performance of the Massachusetts Health Care System</t>
  </si>
  <si>
    <t>--</t>
  </si>
  <si>
    <t>Census Bureau</t>
  </si>
  <si>
    <t>Total Health Care Expenditures</t>
  </si>
  <si>
    <t>Reported by commercial payers to CHIA</t>
  </si>
  <si>
    <t>Aetna</t>
  </si>
  <si>
    <t>CeltiCare</t>
  </si>
  <si>
    <t>Fallon</t>
  </si>
  <si>
    <t>HPHC</t>
  </si>
  <si>
    <t>HNE</t>
  </si>
  <si>
    <t>NHP</t>
  </si>
  <si>
    <t>Tufts</t>
  </si>
  <si>
    <t>United</t>
  </si>
  <si>
    <t>BMC HealthNet</t>
  </si>
  <si>
    <t>Network Health</t>
  </si>
  <si>
    <t>CMS data summary to CHIA</t>
  </si>
  <si>
    <t>CY 2013</t>
  </si>
  <si>
    <t xml:space="preserve">National Center for Veteran Analysis and Statistics </t>
  </si>
  <si>
    <t>Commonwealth Care MCOs</t>
  </si>
  <si>
    <t>BCBS</t>
  </si>
  <si>
    <t>UniCare</t>
  </si>
  <si>
    <t>---</t>
  </si>
  <si>
    <t>Notes:</t>
  </si>
  <si>
    <t xml:space="preserve">MassHealth </t>
  </si>
  <si>
    <t>Senior Care Options (SCO)</t>
  </si>
  <si>
    <t>Program for All-Inclusive Care for the Elderly (PACE)</t>
  </si>
  <si>
    <t>HSN Payments</t>
  </si>
  <si>
    <t>Estimated Covered Lives</t>
  </si>
  <si>
    <t>NCPHI PMPM</t>
  </si>
  <si>
    <t>Unicare</t>
  </si>
  <si>
    <t>Market Segment</t>
  </si>
  <si>
    <t>Data Source/Payer/Program</t>
  </si>
  <si>
    <t>Office of Health Safety Net</t>
  </si>
  <si>
    <t>Adjustments</t>
  </si>
  <si>
    <t>Removed from the non-TME payers total spending</t>
  </si>
  <si>
    <t>Added to the reported spending for the partial-claim populations</t>
  </si>
  <si>
    <t>Data Source/Payer</t>
  </si>
  <si>
    <t>Self-insured (Administrative Services Only/Third Party Administrator)</t>
  </si>
  <si>
    <t>Reported by MassHealth to CHIA</t>
  </si>
  <si>
    <t>Other</t>
  </si>
  <si>
    <t>Non-Claim Based Payments</t>
  </si>
  <si>
    <t>Group Average (including payers not listed)</t>
  </si>
  <si>
    <t>Cigna</t>
  </si>
  <si>
    <t>Federal Medical Loss Ratio Reports</t>
  </si>
  <si>
    <t>Derived</t>
  </si>
  <si>
    <t>Data Source for Estimated Covered Lives</t>
  </si>
  <si>
    <t>Self-insured</t>
  </si>
  <si>
    <t>Commonwealth Care</t>
  </si>
  <si>
    <t>PCC</t>
  </si>
  <si>
    <t>One Care (Dual Eligible: 21-64)</t>
  </si>
  <si>
    <t>Neighborhood Health Plan</t>
  </si>
  <si>
    <t>(without estimates)</t>
  </si>
  <si>
    <t>September 2015</t>
  </si>
  <si>
    <t>CY 2014</t>
  </si>
  <si>
    <t>% Change 2013 - 2014</t>
  </si>
  <si>
    <t>Reported TME data by payers to CHIA</t>
  </si>
  <si>
    <t>CY 2013 (final)</t>
  </si>
  <si>
    <t>Commercial full-claim population</t>
  </si>
  <si>
    <t>$ Change 2013 - 2014</t>
  </si>
  <si>
    <t>∆12-13 ($)</t>
  </si>
  <si>
    <t>∆12-13 (%)</t>
  </si>
  <si>
    <t>TME data reported by payers to CHIA</t>
  </si>
  <si>
    <t>MassHealth (payments for services provided to MassHealth members that moved into Commonwealth Care)</t>
  </si>
  <si>
    <t>Total Net Cost of Private Health Insurance</t>
  </si>
  <si>
    <t>Minuteman Health</t>
  </si>
  <si>
    <t>Health Plans Inc. (subsidiary of HPHC)</t>
  </si>
  <si>
    <t>Boston Medical Center HealthNet</t>
  </si>
  <si>
    <t>Harvard Pilgrim Health Care</t>
  </si>
  <si>
    <t>Member Months/ Beneficiaries (Medicare Parts A, B, and D and VA)</t>
  </si>
  <si>
    <t>One Care (Dual Eligible, 21-64)</t>
  </si>
  <si>
    <t>$ Change 2012 - 2013</t>
  </si>
  <si>
    <t>% Change 2012 - 2013</t>
  </si>
  <si>
    <t>III. Net Cost of Private Health Insurance</t>
  </si>
  <si>
    <t>CY 2014 (initial)</t>
  </si>
  <si>
    <t>CY 2012 (updated)</t>
  </si>
  <si>
    <t>∆13-14 ($)</t>
  </si>
  <si>
    <t>∆13-14 (%)</t>
  </si>
  <si>
    <r>
      <t>--</t>
    </r>
    <r>
      <rPr>
        <vertAlign val="superscript"/>
        <sz val="10"/>
        <color theme="1"/>
        <rFont val="Calibri"/>
        <family val="2"/>
        <scheme val="minor"/>
      </rPr>
      <t>2</t>
    </r>
  </si>
  <si>
    <t>FFS</t>
  </si>
  <si>
    <t>Massachusetts Medical Loss Ratio Reports (2012-2013)
Supplemental Health Care Exhibit (2014)</t>
  </si>
  <si>
    <t>CMS State/County Penetration</t>
  </si>
  <si>
    <t>Federal Medical Loss Ratio Reports (2012-2013)
Supplemental Health Care Exhibit (2014)</t>
  </si>
  <si>
    <t>CY 2013 (updated)</t>
  </si>
  <si>
    <t>% Change 12-13</t>
  </si>
  <si>
    <t>% Change 13-14</t>
  </si>
  <si>
    <t>1. Only list companies that submit TME data to CHIA.</t>
  </si>
  <si>
    <r>
      <t>Payer</t>
    </r>
    <r>
      <rPr>
        <b/>
        <vertAlign val="superscript"/>
        <sz val="10"/>
        <color theme="0"/>
        <rFont val="Calibri"/>
        <family val="2"/>
        <scheme val="minor"/>
      </rPr>
      <t>1</t>
    </r>
  </si>
  <si>
    <r>
      <t>Medicare Advantage</t>
    </r>
    <r>
      <rPr>
        <b/>
        <vertAlign val="superscript"/>
        <sz val="10"/>
        <color theme="1"/>
        <rFont val="Calibri"/>
        <family val="2"/>
        <scheme val="minor"/>
      </rPr>
      <t>3</t>
    </r>
  </si>
  <si>
    <r>
      <t>Aetna</t>
    </r>
    <r>
      <rPr>
        <vertAlign val="superscript"/>
        <sz val="10"/>
        <color theme="1"/>
        <rFont val="Calibri"/>
        <family val="2"/>
        <scheme val="minor"/>
      </rPr>
      <t>4</t>
    </r>
  </si>
  <si>
    <t>2. -- indicates the data is not available for the payer in the market segment.</t>
  </si>
  <si>
    <t>3. Includes companies that write Medicare business in Massachusetts only.</t>
  </si>
  <si>
    <t>4. Aetna reported less than 150 member months for Medicare Advantage in 2012-2014.</t>
  </si>
  <si>
    <r>
      <t>HPHC</t>
    </r>
    <r>
      <rPr>
        <vertAlign val="superscript"/>
        <sz val="10"/>
        <color theme="1"/>
        <rFont val="Calibri"/>
        <family val="2"/>
        <scheme val="minor"/>
      </rPr>
      <t>5</t>
    </r>
  </si>
  <si>
    <t>6. Tufts reported 306 and 6,043 member months in 2013 and 2014, respectively.</t>
  </si>
  <si>
    <r>
      <t>Fallon</t>
    </r>
    <r>
      <rPr>
        <vertAlign val="superscript"/>
        <sz val="10"/>
        <color theme="1"/>
        <rFont val="Calibri"/>
        <family val="2"/>
        <scheme val="minor"/>
      </rPr>
      <t>7</t>
    </r>
  </si>
  <si>
    <r>
      <t>United</t>
    </r>
    <r>
      <rPr>
        <vertAlign val="superscript"/>
        <sz val="10"/>
        <color theme="1"/>
        <rFont val="Calibri"/>
        <family val="2"/>
        <scheme val="minor"/>
      </rPr>
      <t>8</t>
    </r>
  </si>
  <si>
    <t>7. In 2013 and 2014, Fallon reported member months, but no income from fees. So Fallon was excluded in both years.</t>
  </si>
  <si>
    <t>8. In 2014, United reported negative 45 member months but positive income from fees.</t>
  </si>
  <si>
    <t>Medicare Part D (fee-for-service beneficiaries only)</t>
  </si>
  <si>
    <t>CMS data summary to CHIA (fee-for-service beneficiaries only)</t>
  </si>
  <si>
    <t>Celticare (Centene)</t>
  </si>
  <si>
    <r>
      <t>Aetna</t>
    </r>
    <r>
      <rPr>
        <vertAlign val="superscript"/>
        <sz val="10"/>
        <color theme="1"/>
        <rFont val="Calibri"/>
        <family val="2"/>
        <scheme val="minor"/>
      </rPr>
      <t>2</t>
    </r>
  </si>
  <si>
    <r>
      <t>Blue Cross Blue Shield of Massachusetts</t>
    </r>
    <r>
      <rPr>
        <vertAlign val="superscript"/>
        <sz val="10"/>
        <color theme="1"/>
        <rFont val="Calibri"/>
        <family val="2"/>
        <scheme val="minor"/>
      </rPr>
      <t>2</t>
    </r>
  </si>
  <si>
    <r>
      <t>Cigna East</t>
    </r>
    <r>
      <rPr>
        <vertAlign val="superscript"/>
        <sz val="10"/>
        <color theme="1"/>
        <rFont val="Calibri"/>
        <family val="2"/>
        <scheme val="minor"/>
      </rPr>
      <t>3</t>
    </r>
  </si>
  <si>
    <r>
      <t>Cigna West</t>
    </r>
    <r>
      <rPr>
        <vertAlign val="superscript"/>
        <sz val="10"/>
        <color theme="1"/>
        <rFont val="Calibri"/>
        <family val="2"/>
        <scheme val="minor"/>
      </rPr>
      <t>3</t>
    </r>
  </si>
  <si>
    <t>(1) For a given payer's TME data, H.S.A. scores were calculated based on the same risk adjustment tool and version for 2012-2014.</t>
  </si>
  <si>
    <t>(1) Health-status adjusted TME is only available for payers submitting TME data to CHIA. For a given payer's TME data, H.S.A. scores were calculated based on the same risk adjustment tool and version for 2012-2014.</t>
  </si>
  <si>
    <r>
      <t>Tufts</t>
    </r>
    <r>
      <rPr>
        <vertAlign val="superscript"/>
        <sz val="10"/>
        <color theme="1"/>
        <rFont val="Calibri"/>
        <family val="2"/>
        <scheme val="minor"/>
      </rPr>
      <t>6</t>
    </r>
  </si>
  <si>
    <r>
      <t>MassHealth MCOs</t>
    </r>
    <r>
      <rPr>
        <vertAlign val="superscript"/>
        <sz val="10"/>
        <color theme="1"/>
        <rFont val="Calibri"/>
        <family val="2"/>
        <scheme val="minor"/>
      </rPr>
      <t>2</t>
    </r>
  </si>
  <si>
    <t>(2) MassHealth MCO data for 2014 includes expenditures for the traditional MCO plan and the newly established CarePlus plan under the ACA expansion.</t>
  </si>
  <si>
    <r>
      <t>PCC (payments to MBHP included)</t>
    </r>
    <r>
      <rPr>
        <vertAlign val="superscript"/>
        <sz val="10"/>
        <color theme="1"/>
        <rFont val="Calibri"/>
        <family val="2"/>
        <scheme val="minor"/>
      </rPr>
      <t>4</t>
    </r>
  </si>
  <si>
    <r>
      <t>Neighborhood Health Plan</t>
    </r>
    <r>
      <rPr>
        <vertAlign val="superscript"/>
        <sz val="10"/>
        <color theme="1"/>
        <rFont val="Calibri"/>
        <family val="2"/>
        <scheme val="minor"/>
      </rPr>
      <t>4</t>
    </r>
  </si>
  <si>
    <r>
      <t>Reported by commercial payers to CHIA</t>
    </r>
    <r>
      <rPr>
        <vertAlign val="superscript"/>
        <sz val="10"/>
        <color theme="1"/>
        <rFont val="Calibri"/>
        <family val="2"/>
        <scheme val="minor"/>
      </rPr>
      <t>5,6</t>
    </r>
  </si>
  <si>
    <r>
      <t>--</t>
    </r>
    <r>
      <rPr>
        <vertAlign val="superscript"/>
        <sz val="10"/>
        <color theme="1"/>
        <rFont val="Calibri"/>
        <family val="2"/>
        <scheme val="minor"/>
      </rPr>
      <t>7</t>
    </r>
  </si>
  <si>
    <t>(7) '---' indicates that data is unavailable</t>
  </si>
  <si>
    <t>(6) Commercial partial-claim TME is not comparable across payers due to differences in carved-out benefits such as prescription drugs and behavior health.</t>
  </si>
  <si>
    <t>THCE Component: Commercially Insured 2012 - 2014</t>
  </si>
  <si>
    <t>THCE Component: Public Coverage 2012 - 2014</t>
  </si>
  <si>
    <t>THCE Component: Net Cost of Private Health Insurance 2012 - 2014</t>
  </si>
  <si>
    <t>THCE Component: Net Cost of Private Health Insurance PMPM by Payer by Market Segment 2012 - 2014</t>
  </si>
  <si>
    <r>
      <t>CY 2012 (updated)</t>
    </r>
    <r>
      <rPr>
        <b/>
        <vertAlign val="superscript"/>
        <sz val="10"/>
        <color theme="0"/>
        <rFont val="Calibri"/>
        <family val="2"/>
        <scheme val="minor"/>
      </rPr>
      <t>1</t>
    </r>
  </si>
  <si>
    <r>
      <t>Non-capitated payments for the members of traditional MCOs and CarePlus MCOs</t>
    </r>
    <r>
      <rPr>
        <vertAlign val="superscript"/>
        <sz val="10"/>
        <color theme="1"/>
        <rFont val="Calibri"/>
        <family val="2"/>
        <scheme val="minor"/>
      </rPr>
      <t>3,4</t>
    </r>
  </si>
  <si>
    <t>(4) Payments in these two categories were not included in the initial 2012-2013 THCE published last year.</t>
  </si>
  <si>
    <t>CY 2012</t>
  </si>
  <si>
    <t>Commercially Insured</t>
  </si>
  <si>
    <t>Other Public</t>
  </si>
  <si>
    <t>Net Cost of Private Health Insurance</t>
  </si>
  <si>
    <t>Share of THCE</t>
  </si>
  <si>
    <t>Expenditures</t>
  </si>
  <si>
    <t>Massachusetts Population</t>
  </si>
  <si>
    <t>2012-2013</t>
  </si>
  <si>
    <t>2013-2014</t>
  </si>
  <si>
    <t>Annual Growth</t>
  </si>
  <si>
    <t>Massachusetts Total Health Care Expenditures, 2012 - 2014</t>
  </si>
  <si>
    <t>5. THCE Components: Net Cost of Private Health Insurance</t>
  </si>
  <si>
    <t>6. Net Cost of Private Health Insurance Per Member Per Month by Payer by Market Segment</t>
  </si>
  <si>
    <t>MassHealth (including payments to Massachusetts Behavioral Health Partners)</t>
  </si>
  <si>
    <t>Actuarial estimation by Oliver Wyman</t>
  </si>
  <si>
    <t>UniCare (Anthem)</t>
  </si>
  <si>
    <t>Commercial partial-claim population with adjustments</t>
  </si>
  <si>
    <t>(1) Some 2012 data was updated because of updated data sources and data resubmissions.</t>
  </si>
  <si>
    <t xml:space="preserve">(3) Non-capitated payments for traditional MCOs and CarePlus MCOs include (1) payments made for MassHealth managed care members by other state agencies, and (2) payments for “wrap” services that are not included in the capitation rates and paid directly by MassHealth. Similar payments for SCO, PACE, and One Care are already included in the expenditures presented in their respective lines.
</t>
  </si>
  <si>
    <t>(4) NHP separately reported a commercial product line in 2014 of 141 member months with $2,330,100 total medical expenses. The data is included in the THCE calculation under the commercial full-claim category but not listed here.</t>
  </si>
  <si>
    <t>Medicare Parts A and B (fee-for-service beneficiaries)</t>
  </si>
  <si>
    <t>Estimates for Non-TME Payers with MA Contracts (without removing spending of non-MA members)</t>
  </si>
  <si>
    <t>(5) Commercial partial-claim TME shown here is as reported by payers, without actuarial adjustments and estimates to the full-claim benefits.</t>
  </si>
  <si>
    <t>(4) Please see the table below for MassHealth payments to MBHP for 2012-2014.</t>
  </si>
  <si>
    <t>Unadjusted Spending PMPM/ Per Beneficiary Per Year (Medicare and VA)</t>
  </si>
  <si>
    <t>Unadjusted Spending PMPM</t>
  </si>
  <si>
    <r>
      <t>Health Status Adjusted Spending PMPM</t>
    </r>
    <r>
      <rPr>
        <b/>
        <vertAlign val="superscript"/>
        <sz val="10"/>
        <color theme="0"/>
        <rFont val="Calibri"/>
        <family val="2"/>
        <scheme val="minor"/>
      </rPr>
      <t>1</t>
    </r>
  </si>
  <si>
    <t>Health Status Adjusted Spending PMPM</t>
  </si>
  <si>
    <t>HNE (Baystate)</t>
  </si>
  <si>
    <t>Network Health (Tufts Public Plans)</t>
  </si>
  <si>
    <t xml:space="preserve">Total Health Care Expenditures, 2012 - 2014 </t>
  </si>
  <si>
    <t>2. Overview of THCE Components</t>
  </si>
  <si>
    <t>Massachusetts Total Health Care Expenditures (THCE) 2012-2014</t>
  </si>
  <si>
    <t>1. THCE Trends</t>
  </si>
  <si>
    <t>(2) Aetna, BCBSMA, HNE, and United updated their 2012 TME data.</t>
  </si>
  <si>
    <r>
      <t>Health New England</t>
    </r>
    <r>
      <rPr>
        <vertAlign val="superscript"/>
        <sz val="10"/>
        <color theme="1"/>
        <rFont val="Calibri"/>
        <family val="2"/>
        <scheme val="minor"/>
      </rPr>
      <t>2</t>
    </r>
  </si>
  <si>
    <r>
      <t>United</t>
    </r>
    <r>
      <rPr>
        <vertAlign val="superscript"/>
        <sz val="10"/>
        <color theme="1"/>
        <rFont val="Calibri"/>
        <family val="2"/>
        <scheme val="minor"/>
      </rPr>
      <t>2</t>
    </r>
  </si>
  <si>
    <r>
      <t>BCBSMA</t>
    </r>
    <r>
      <rPr>
        <vertAlign val="superscript"/>
        <sz val="10"/>
        <color theme="1"/>
        <rFont val="Calibri"/>
        <family val="2"/>
        <scheme val="minor"/>
      </rPr>
      <t>2</t>
    </r>
  </si>
  <si>
    <r>
      <t>Health New England</t>
    </r>
    <r>
      <rPr>
        <vertAlign val="superscript"/>
        <sz val="10"/>
        <color theme="1"/>
        <rFont val="Calibri"/>
        <family val="2"/>
        <scheme val="minor"/>
      </rPr>
      <t>3</t>
    </r>
  </si>
  <si>
    <r>
      <t>Aetna</t>
    </r>
    <r>
      <rPr>
        <vertAlign val="superscript"/>
        <sz val="10"/>
        <color theme="1"/>
        <rFont val="Calibri"/>
        <family val="2"/>
        <scheme val="minor"/>
      </rPr>
      <t>3</t>
    </r>
  </si>
  <si>
    <r>
      <t>BCBS</t>
    </r>
    <r>
      <rPr>
        <vertAlign val="superscript"/>
        <sz val="10"/>
        <color theme="1"/>
        <rFont val="Calibri"/>
        <family val="2"/>
        <scheme val="minor"/>
      </rPr>
      <t>3</t>
    </r>
  </si>
  <si>
    <t>(3) Aetna, BCBSMA, and HNE updated their 2012 TME data.</t>
  </si>
  <si>
    <t>I. Public Coverage</t>
  </si>
  <si>
    <t>II. Commercially Insured</t>
  </si>
  <si>
    <t>4. THCE Components: Commercially Insured</t>
  </si>
  <si>
    <t>3. THCE Components: Public Coverage</t>
  </si>
  <si>
    <t>Total Health Care Expenditures Per Capita</t>
  </si>
  <si>
    <r>
      <t>Massachusetts Population</t>
    </r>
    <r>
      <rPr>
        <b/>
        <vertAlign val="superscript"/>
        <sz val="11"/>
        <color theme="1"/>
        <rFont val="Calibri"/>
        <family val="2"/>
        <scheme val="minor"/>
      </rPr>
      <t>6</t>
    </r>
  </si>
  <si>
    <t>(6) Massachusetts population estimates for 2012 and 2013 were updated by the Census Bureau.</t>
  </si>
  <si>
    <t>(3) Cigna reported two entities separately for their 2013 and 2014 TME data: Cigna East and Cigna West. Cigna East includes members under Connecticut General Life Insurance Company - Medical and Cigna Health and Life Ins. Co. Cigna West includes members under CIGNA Health and Life Insurance Company (CHLIC). Cigna reported one entity for their 2012 TME data but the data contains the information for two entities: Cigna Health and Life Ins. Co. (EAST) and Connecticut General Life Insurance Company - Medical.</t>
  </si>
  <si>
    <r>
      <t>Other</t>
    </r>
    <r>
      <rPr>
        <vertAlign val="superscript"/>
        <sz val="10"/>
        <color theme="1"/>
        <rFont val="Calibri"/>
        <family val="2"/>
        <scheme val="minor"/>
      </rPr>
      <t>4,5</t>
    </r>
  </si>
  <si>
    <t>5. HPHC started to offer Medicare Advantage products in 2014. Only 1,359 member months were reported.</t>
  </si>
  <si>
    <t>(5) Payments for services provided to MassHealth members that moved into Commonwealth Care.</t>
  </si>
  <si>
    <t>CHIA's Hospital Discharge Data (FYs 12, 13 and 14) to derive the % of discharges of non-MA members of non-TME payers (3.39%, 3.42% and 3.29%, respectively)</t>
  </si>
  <si>
    <r>
      <t>FFS (payments to MBHP included)</t>
    </r>
    <r>
      <rPr>
        <vertAlign val="superscript"/>
        <sz val="10"/>
        <color theme="1"/>
        <rFont val="Calibri"/>
        <family val="2"/>
        <scheme val="minor"/>
      </rPr>
      <t>4, 5</t>
    </r>
  </si>
  <si>
    <r>
      <t>Non-capitated payments for the members of traditional MCOs and CarePlus MCOs</t>
    </r>
    <r>
      <rPr>
        <vertAlign val="superscript"/>
        <sz val="10"/>
        <color theme="1"/>
        <rFont val="Calibri"/>
        <family val="2"/>
        <scheme val="minor"/>
      </rPr>
      <t>6,7</t>
    </r>
  </si>
  <si>
    <r>
      <t>Other</t>
    </r>
    <r>
      <rPr>
        <vertAlign val="superscript"/>
        <sz val="10"/>
        <color theme="1"/>
        <rFont val="Calibri"/>
        <family val="2"/>
        <scheme val="minor"/>
      </rPr>
      <t>7, 8</t>
    </r>
  </si>
  <si>
    <r>
      <t>Medicare Parts A and B</t>
    </r>
    <r>
      <rPr>
        <vertAlign val="superscript"/>
        <sz val="10"/>
        <color theme="1"/>
        <rFont val="Calibri"/>
        <family val="2"/>
        <scheme val="minor"/>
      </rPr>
      <t>9</t>
    </r>
  </si>
  <si>
    <r>
      <t>Medicare Part D</t>
    </r>
    <r>
      <rPr>
        <vertAlign val="superscript"/>
        <sz val="10"/>
        <color theme="1"/>
        <rFont val="Calibri"/>
        <family val="2"/>
        <scheme val="minor"/>
      </rPr>
      <t>9</t>
    </r>
  </si>
  <si>
    <r>
      <t>Veteran Affairs</t>
    </r>
    <r>
      <rPr>
        <vertAlign val="superscript"/>
        <sz val="10"/>
        <color theme="1"/>
        <rFont val="Calibri"/>
        <family val="2"/>
        <scheme val="minor"/>
      </rPr>
      <t>10</t>
    </r>
  </si>
  <si>
    <r>
      <t>--</t>
    </r>
    <r>
      <rPr>
        <vertAlign val="superscript"/>
        <sz val="10"/>
        <color theme="1"/>
        <rFont val="Calibri"/>
        <family val="2"/>
        <scheme val="minor"/>
      </rPr>
      <t>11</t>
    </r>
  </si>
  <si>
    <t xml:space="preserve">(6) Non-capitated payments for traditional MCOs and CarePlus MCOs include (1) payments made for MassHealth managed care members by other state agencies, and (2) payments for “wrap” services that are not included in the capitation rates and paid directly by MassHealth. Similar payments for SCO, PACE, and One Care are already included in its expenditures presented in their respective lines.
</t>
  </si>
  <si>
    <t>(7) Payments in these two categories were not included in the initial 2012-2013 THCE published last year.</t>
  </si>
  <si>
    <t>(8) Payments for services provided to MassHealth members that moved into Commonwealth Care.</t>
  </si>
  <si>
    <t>(9) Data for Medicare Parts A, B, and D is reported on a per beneficiary basis.</t>
  </si>
  <si>
    <t>(10) Data for VA is reported on a per beneficiary basis.</t>
  </si>
  <si>
    <t>(11) '---' indicates that data is unavailable.</t>
  </si>
  <si>
    <t>(5) FFS includes multiple programs. Among these coverage programs, some ended in December 31, 2013; while some started in January 1, 2014. Thus, PMPM spending shown here is for trending purposes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</si>
</sst>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quot;$&quot;#,##0.00"/>
    <numFmt numFmtId="165" formatCode="_(* #,##0_);_(* \(#,##0\);_(* &quot;-&quot;??_);_(@_)"/>
    <numFmt numFmtId="166" formatCode="0.0%"/>
    <numFmt numFmtId="167" formatCode="&quot;$&quot;#,##0"/>
    <numFmt numFmtId="168" formatCode="_([$$-409]* #,##0.00_);_([$$-409]* \(#,##0.00\);_([$$-409]* &quot;-&quot;??_);_(@_)"/>
    <numFmt numFmtId="169" formatCode="[$$-409]#,##0_);\([$$-409]#,##0\)"/>
  </numFmts>
  <fonts count="40" x14ac:knownFonts="1">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sz val="12"/>
      <color theme="1"/>
      <name val="Calibri"/>
      <family val="2"/>
      <scheme val="minor"/>
    </font>
    <font>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sz val="10"/>
      <color theme="0"/>
      <name val="Calibri"/>
      <family val="2"/>
      <scheme val="minor"/>
    </font>
    <font>
      <b/>
      <u/>
      <sz val="10"/>
      <color theme="1"/>
      <name val="Calibri"/>
      <family val="2"/>
      <scheme val="minor"/>
    </font>
    <font>
      <b/>
      <i/>
      <u/>
      <sz val="10"/>
      <color theme="1"/>
      <name val="Calibri"/>
      <family val="2"/>
      <scheme val="minor"/>
    </font>
    <font>
      <i/>
      <u/>
      <sz val="10"/>
      <color theme="1"/>
      <name val="Calibri"/>
      <family val="2"/>
      <scheme val="minor"/>
    </font>
    <font>
      <sz val="10"/>
      <color theme="0"/>
      <name val="Calibri"/>
      <family val="2"/>
      <scheme val="minor"/>
    </font>
    <font>
      <sz val="10"/>
      <color theme="0" tint="-0.499984740745262"/>
      <name val="Calibri"/>
      <family val="2"/>
      <scheme val="minor"/>
    </font>
    <font>
      <sz val="10"/>
      <name val="Arial"/>
      <family val="2"/>
    </font>
    <font>
      <sz val="10"/>
      <color theme="1"/>
      <name val="Arial"/>
      <family val="2"/>
    </font>
    <font>
      <vertAlign val="superscript"/>
      <sz val="10"/>
      <color theme="1"/>
      <name val="Calibri"/>
      <family val="2"/>
      <scheme val="minor"/>
    </font>
    <font>
      <b/>
      <vertAlign val="superscript"/>
      <sz val="10"/>
      <color theme="0"/>
      <name val="Calibri"/>
      <family val="2"/>
      <scheme val="minor"/>
    </font>
    <font>
      <b/>
      <u val="double"/>
      <sz val="12"/>
      <color theme="1"/>
      <name val="Calibri"/>
      <family val="2"/>
      <scheme val="minor"/>
    </font>
    <font>
      <sz val="12"/>
      <color theme="1"/>
      <name val="Calibri"/>
      <family val="2"/>
      <scheme val="minor"/>
    </font>
    <font>
      <b/>
      <sz val="18"/>
      <name val="Calibri"/>
      <family val="2"/>
      <scheme val="minor"/>
    </font>
    <font>
      <b/>
      <sz val="14"/>
      <color theme="3"/>
      <name val="Calibri"/>
      <family val="2"/>
      <scheme val="minor"/>
    </font>
    <font>
      <b/>
      <sz val="18"/>
      <color theme="3"/>
      <name val="Calibri"/>
      <family val="2"/>
      <scheme val="minor"/>
    </font>
    <font>
      <b/>
      <sz val="14"/>
      <color theme="9" tint="-0.249977111117893"/>
      <name val="Calibri"/>
      <family val="2"/>
      <scheme val="minor"/>
    </font>
    <font>
      <b/>
      <i/>
      <sz val="12"/>
      <color theme="1"/>
      <name val="Calibri"/>
      <family val="2"/>
      <scheme val="minor"/>
    </font>
    <font>
      <b/>
      <u/>
      <sz val="10"/>
      <name val="Calibri"/>
      <family val="2"/>
      <scheme val="minor"/>
    </font>
    <font>
      <sz val="14"/>
      <color theme="1"/>
      <name val="Calibri"/>
      <family val="2"/>
      <scheme val="minor"/>
    </font>
    <font>
      <b/>
      <i/>
      <sz val="10"/>
      <color theme="1"/>
      <name val="Calibri"/>
      <family val="2"/>
      <scheme val="minor"/>
    </font>
    <font>
      <b/>
      <sz val="14"/>
      <color rgb="FFFF0000"/>
      <name val="Calibri"/>
      <family val="2"/>
      <scheme val="minor"/>
    </font>
    <font>
      <b/>
      <i/>
      <u/>
      <sz val="11"/>
      <color theme="1"/>
      <name val="Calibri"/>
      <family val="2"/>
      <scheme val="minor"/>
    </font>
    <font>
      <b/>
      <u/>
      <sz val="11"/>
      <color theme="1"/>
      <name val="Calibri"/>
      <family val="2"/>
      <scheme val="minor"/>
    </font>
    <font>
      <b/>
      <i/>
      <u/>
      <sz val="11"/>
      <name val="Calibri"/>
      <family val="2"/>
      <scheme val="minor"/>
    </font>
    <font>
      <i/>
      <u/>
      <sz val="11"/>
      <name val="Calibri"/>
      <family val="2"/>
      <scheme val="minor"/>
    </font>
    <font>
      <b/>
      <vertAlign val="superscript"/>
      <sz val="10"/>
      <color theme="1"/>
      <name val="Calibri"/>
      <family val="2"/>
      <scheme val="minor"/>
    </font>
    <font>
      <b/>
      <vertAlign val="superscript"/>
      <sz val="11"/>
      <color theme="1"/>
      <name val="Calibri"/>
      <family val="2"/>
      <scheme val="minor"/>
    </font>
    <font>
      <b/>
      <sz val="11"/>
      <color theme="0"/>
      <name val="Calibri"/>
      <family val="2"/>
      <scheme val="minor"/>
    </font>
    <font>
      <b/>
      <sz val="11"/>
      <name val="Calibri"/>
      <family val="2"/>
      <scheme val="minor"/>
    </font>
    <font>
      <sz val="11"/>
      <name val="Calibri"/>
      <family val="2"/>
      <scheme val="minor"/>
    </font>
    <font>
      <b/>
      <sz val="12"/>
      <color rgb="FFFF0000"/>
      <name val="Calibri"/>
      <family val="2"/>
      <scheme val="minor"/>
    </font>
  </fonts>
  <fills count="9">
    <fill>
      <patternFill patternType="none"/>
    </fill>
    <fill>
      <patternFill patternType="gray125"/>
    </fill>
    <fill>
      <patternFill patternType="solid">
        <fgColor theme="4"/>
      </patternFill>
    </fill>
    <fill>
      <patternFill patternType="solid">
        <fgColor theme="5"/>
      </patternFill>
    </fill>
    <fill>
      <patternFill patternType="solid">
        <fgColor theme="4"/>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rgb="FF002060"/>
        <bgColor indexed="64"/>
      </patternFill>
    </fill>
    <fill>
      <patternFill patternType="solid">
        <fgColor theme="1" tint="0.34998626667073579"/>
        <bgColor indexed="64"/>
      </patternFill>
    </fill>
  </fills>
  <borders count="18">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7">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6" fillId="2" borderId="0" applyNumberFormat="0" applyBorder="0" applyAlignment="0" applyProtection="0"/>
    <xf numFmtId="0" fontId="6" fillId="3" borderId="0" applyNumberFormat="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5" fillId="0" borderId="0"/>
    <xf numFmtId="43" fontId="5" fillId="0" borderId="0" applyFont="0" applyFill="0" applyBorder="0" applyAlignment="0" applyProtection="0"/>
    <xf numFmtId="0" fontId="16" fillId="0" borderId="0"/>
    <xf numFmtId="9" fontId="16" fillId="0" borderId="0" applyFont="0" applyFill="0" applyBorder="0" applyAlignment="0" applyProtection="0"/>
    <xf numFmtId="0" fontId="15" fillId="0" borderId="0"/>
    <xf numFmtId="0" fontId="5" fillId="0" borderId="0"/>
    <xf numFmtId="43" fontId="15" fillId="0" borderId="0" applyFont="0" applyFill="0" applyBorder="0" applyAlignment="0" applyProtection="0"/>
    <xf numFmtId="44" fontId="1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168" fontId="5" fillId="0" borderId="0"/>
    <xf numFmtId="0" fontId="5" fillId="0" borderId="0"/>
    <xf numFmtId="0" fontId="5" fillId="0" borderId="0"/>
    <xf numFmtId="0" fontId="15" fillId="0" borderId="0"/>
    <xf numFmtId="44" fontId="15" fillId="0" borderId="0" applyFont="0" applyFill="0" applyBorder="0" applyAlignment="0" applyProtection="0"/>
  </cellStyleXfs>
  <cellXfs count="353">
    <xf numFmtId="0" fontId="0" fillId="0" borderId="0" xfId="0"/>
    <xf numFmtId="0" fontId="1" fillId="0" borderId="0" xfId="0" applyFont="1"/>
    <xf numFmtId="0" fontId="4" fillId="0" borderId="0" xfId="0" applyFont="1" applyBorder="1"/>
    <xf numFmtId="0" fontId="8" fillId="0" borderId="0" xfId="0" applyFont="1"/>
    <xf numFmtId="0" fontId="11" fillId="0" borderId="0" xfId="0" applyFont="1"/>
    <xf numFmtId="0" fontId="8" fillId="0" borderId="0" xfId="0" applyFont="1" applyAlignment="1">
      <alignment wrapText="1"/>
    </xf>
    <xf numFmtId="0" fontId="14" fillId="0" borderId="0" xfId="0" applyFont="1"/>
    <xf numFmtId="0" fontId="0" fillId="0" borderId="0" xfId="0" applyAlignment="1">
      <alignment wrapText="1"/>
    </xf>
    <xf numFmtId="0" fontId="0" fillId="0" borderId="0" xfId="0" applyBorder="1"/>
    <xf numFmtId="0" fontId="0" fillId="0" borderId="0" xfId="0"/>
    <xf numFmtId="0" fontId="0" fillId="0" borderId="0" xfId="0" applyBorder="1"/>
    <xf numFmtId="164" fontId="8" fillId="0" borderId="1" xfId="2" applyNumberFormat="1" applyFont="1" applyBorder="1" applyAlignment="1">
      <alignment horizontal="center" vertical="center"/>
    </xf>
    <xf numFmtId="165" fontId="8" fillId="0" borderId="0" xfId="1" applyNumberFormat="1" applyFont="1" applyBorder="1" applyAlignment="1">
      <alignment horizontal="center" vertical="center"/>
    </xf>
    <xf numFmtId="164" fontId="8" fillId="0" borderId="0" xfId="0" applyNumberFormat="1" applyFont="1" applyBorder="1" applyAlignment="1">
      <alignment horizontal="center" vertical="center"/>
    </xf>
    <xf numFmtId="164" fontId="8" fillId="0" borderId="2" xfId="0" applyNumberFormat="1" applyFont="1" applyBorder="1" applyAlignment="1">
      <alignment horizontal="center" vertical="center"/>
    </xf>
    <xf numFmtId="164" fontId="8" fillId="0" borderId="1" xfId="0" applyNumberFormat="1" applyFont="1" applyBorder="1" applyAlignment="1">
      <alignment horizontal="center" vertical="center"/>
    </xf>
    <xf numFmtId="166" fontId="8" fillId="0" borderId="0" xfId="3" applyNumberFormat="1" applyFont="1" applyBorder="1" applyAlignment="1">
      <alignment horizontal="center" vertical="center"/>
    </xf>
    <xf numFmtId="0" fontId="8" fillId="0" borderId="0" xfId="0" applyFont="1" applyBorder="1" applyAlignment="1">
      <alignment horizontal="center" vertical="center"/>
    </xf>
    <xf numFmtId="0" fontId="8" fillId="0" borderId="2" xfId="0" applyFont="1" applyBorder="1" applyAlignment="1">
      <alignment horizontal="center" vertical="center"/>
    </xf>
    <xf numFmtId="0" fontId="0" fillId="0" borderId="2" xfId="0" applyBorder="1" applyAlignment="1">
      <alignment horizontal="center" vertical="center"/>
    </xf>
    <xf numFmtId="166" fontId="0" fillId="0" borderId="2" xfId="3" applyNumberFormat="1" applyFont="1" applyBorder="1" applyAlignment="1">
      <alignment horizontal="center" vertical="center"/>
    </xf>
    <xf numFmtId="164" fontId="8" fillId="0" borderId="3" xfId="0" applyNumberFormat="1" applyFont="1" applyBorder="1" applyAlignment="1">
      <alignment horizontal="center" vertical="center"/>
    </xf>
    <xf numFmtId="164" fontId="8" fillId="0" borderId="4" xfId="0" applyNumberFormat="1" applyFont="1" applyBorder="1" applyAlignment="1">
      <alignment horizontal="center" vertical="center"/>
    </xf>
    <xf numFmtId="0" fontId="8" fillId="0" borderId="5" xfId="0" quotePrefix="1" applyFont="1" applyBorder="1" applyAlignment="1">
      <alignment horizontal="center" vertical="center"/>
    </xf>
    <xf numFmtId="0" fontId="4" fillId="0" borderId="0" xfId="0" applyFont="1" applyAlignment="1">
      <alignment vertical="center"/>
    </xf>
    <xf numFmtId="0" fontId="0" fillId="0" borderId="0" xfId="0" applyAlignment="1">
      <alignment vertical="center"/>
    </xf>
    <xf numFmtId="0" fontId="9" fillId="4" borderId="6" xfId="0" applyFont="1" applyFill="1" applyBorder="1" applyAlignment="1">
      <alignment vertical="center"/>
    </xf>
    <xf numFmtId="0" fontId="9" fillId="4" borderId="7" xfId="0" applyFont="1" applyFill="1" applyBorder="1" applyAlignment="1">
      <alignment vertical="center"/>
    </xf>
    <xf numFmtId="0" fontId="8" fillId="0" borderId="1" xfId="0" applyFont="1" applyBorder="1" applyAlignment="1">
      <alignment vertical="center" wrapText="1"/>
    </xf>
    <xf numFmtId="0" fontId="8" fillId="0" borderId="0" xfId="0" applyFont="1" applyBorder="1" applyAlignment="1">
      <alignment vertical="center"/>
    </xf>
    <xf numFmtId="164" fontId="7" fillId="0" borderId="1" xfId="0"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8" fillId="0" borderId="2" xfId="0" applyFont="1" applyFill="1" applyBorder="1" applyAlignment="1">
      <alignment horizontal="center" vertical="center"/>
    </xf>
    <xf numFmtId="166" fontId="7" fillId="0" borderId="1" xfId="3" applyNumberFormat="1" applyFont="1" applyFill="1" applyBorder="1" applyAlignment="1">
      <alignment horizontal="center" vertical="center"/>
    </xf>
    <xf numFmtId="166" fontId="7" fillId="0" borderId="0" xfId="3" applyNumberFormat="1" applyFont="1" applyFill="1" applyBorder="1" applyAlignment="1">
      <alignment horizontal="center" vertical="center"/>
    </xf>
    <xf numFmtId="0" fontId="0" fillId="0" borderId="1" xfId="0" applyBorder="1" applyAlignment="1">
      <alignment vertical="center" wrapText="1"/>
    </xf>
    <xf numFmtId="0" fontId="8" fillId="0" borderId="3" xfId="0" applyFont="1" applyBorder="1" applyAlignment="1">
      <alignment vertical="center" wrapText="1"/>
    </xf>
    <xf numFmtId="0" fontId="8" fillId="0" borderId="4" xfId="0" applyFont="1" applyBorder="1" applyAlignment="1">
      <alignment horizontal="left" vertical="center" wrapText="1"/>
    </xf>
    <xf numFmtId="0" fontId="8" fillId="0" borderId="0" xfId="0" applyFont="1" applyAlignment="1">
      <alignment vertical="center"/>
    </xf>
    <xf numFmtId="0" fontId="0" fillId="0" borderId="0" xfId="0" applyAlignment="1">
      <alignment horizontal="center" vertical="center"/>
    </xf>
    <xf numFmtId="0" fontId="8" fillId="0" borderId="0" xfId="0" applyFont="1" applyAlignment="1">
      <alignment horizontal="center" vertical="center"/>
    </xf>
    <xf numFmtId="2" fontId="8" fillId="0" borderId="0" xfId="0" applyNumberFormat="1" applyFont="1" applyAlignment="1">
      <alignment horizontal="center" vertical="center" wrapText="1"/>
    </xf>
    <xf numFmtId="164" fontId="8" fillId="0" borderId="0" xfId="0" applyNumberFormat="1" applyFont="1" applyAlignment="1">
      <alignment horizontal="center" vertical="center"/>
    </xf>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3" fillId="0" borderId="0" xfId="0" applyFont="1" applyBorder="1" applyAlignment="1">
      <alignment vertical="center"/>
    </xf>
    <xf numFmtId="0" fontId="8" fillId="0" borderId="1" xfId="0" applyFont="1" applyBorder="1" applyAlignment="1">
      <alignment vertical="center"/>
    </xf>
    <xf numFmtId="164" fontId="8" fillId="0" borderId="1" xfId="2" applyNumberFormat="1" applyFont="1" applyBorder="1" applyAlignment="1">
      <alignment vertical="center"/>
    </xf>
    <xf numFmtId="164" fontId="8" fillId="0" borderId="2" xfId="0" applyNumberFormat="1" applyFont="1" applyBorder="1" applyAlignment="1">
      <alignment vertical="center"/>
    </xf>
    <xf numFmtId="166" fontId="8" fillId="0" borderId="1" xfId="3" applyNumberFormat="1" applyFont="1" applyBorder="1" applyAlignment="1">
      <alignment vertical="center"/>
    </xf>
    <xf numFmtId="166" fontId="8" fillId="0" borderId="0" xfId="3" applyNumberFormat="1" applyFont="1" applyBorder="1" applyAlignment="1">
      <alignment vertical="center"/>
    </xf>
    <xf numFmtId="166" fontId="8" fillId="0" borderId="2" xfId="3" applyNumberFormat="1" applyFont="1" applyBorder="1" applyAlignment="1">
      <alignment vertical="center"/>
    </xf>
    <xf numFmtId="0" fontId="8" fillId="0" borderId="3" xfId="0" applyFont="1" applyBorder="1" applyAlignment="1">
      <alignment vertical="center"/>
    </xf>
    <xf numFmtId="164" fontId="8" fillId="0" borderId="5" xfId="0" applyNumberFormat="1" applyFont="1" applyBorder="1" applyAlignment="1">
      <alignment horizontal="center" vertical="center"/>
    </xf>
    <xf numFmtId="164" fontId="8" fillId="0" borderId="0" xfId="0" applyNumberFormat="1" applyFont="1" applyBorder="1" applyAlignment="1">
      <alignment vertical="center"/>
    </xf>
    <xf numFmtId="0" fontId="8" fillId="0" borderId="0" xfId="0" quotePrefix="1" applyFont="1" applyBorder="1" applyAlignment="1">
      <alignment vertical="center"/>
    </xf>
    <xf numFmtId="0" fontId="13" fillId="4" borderId="6" xfId="0" applyFont="1" applyFill="1" applyBorder="1" applyAlignment="1">
      <alignment vertical="center"/>
    </xf>
    <xf numFmtId="0" fontId="8" fillId="0" borderId="0" xfId="0" applyFont="1" applyBorder="1" applyAlignment="1">
      <alignment horizontal="left" vertical="center" indent="2"/>
    </xf>
    <xf numFmtId="164" fontId="8" fillId="0" borderId="2" xfId="0" quotePrefix="1" applyNumberFormat="1" applyFont="1" applyBorder="1" applyAlignment="1">
      <alignment horizontal="center" vertical="center"/>
    </xf>
    <xf numFmtId="167" fontId="8" fillId="0" borderId="0" xfId="2" applyNumberFormat="1" applyFont="1" applyBorder="1" applyAlignment="1">
      <alignment vertical="center"/>
    </xf>
    <xf numFmtId="0" fontId="11" fillId="0" borderId="0" xfId="0" applyFont="1" applyBorder="1" applyAlignment="1">
      <alignment vertical="center"/>
    </xf>
    <xf numFmtId="167" fontId="11" fillId="0" borderId="0" xfId="2" applyNumberFormat="1" applyFont="1" applyBorder="1" applyAlignment="1">
      <alignment vertical="center"/>
    </xf>
    <xf numFmtId="166" fontId="11" fillId="0" borderId="0" xfId="3" applyNumberFormat="1" applyFont="1" applyBorder="1" applyAlignment="1">
      <alignment horizontal="center" vertical="center"/>
    </xf>
    <xf numFmtId="164" fontId="8" fillId="0" borderId="0" xfId="2" applyNumberFormat="1" applyFont="1" applyBorder="1" applyAlignment="1">
      <alignment horizontal="center" vertical="center"/>
    </xf>
    <xf numFmtId="0" fontId="8" fillId="4" borderId="0" xfId="0" applyFont="1" applyFill="1" applyBorder="1" applyAlignment="1">
      <alignment vertical="center"/>
    </xf>
    <xf numFmtId="0" fontId="7" fillId="4" borderId="0" xfId="0" applyFont="1" applyFill="1" applyBorder="1" applyAlignment="1">
      <alignment vertical="center"/>
    </xf>
    <xf numFmtId="164" fontId="8" fillId="4" borderId="0" xfId="0" applyNumberFormat="1" applyFont="1" applyFill="1" applyBorder="1" applyAlignment="1">
      <alignment vertical="center"/>
    </xf>
    <xf numFmtId="0" fontId="21" fillId="0" borderId="0" xfId="0" applyFont="1"/>
    <xf numFmtId="0" fontId="22" fillId="0" borderId="0" xfId="0" applyFont="1"/>
    <xf numFmtId="0" fontId="23" fillId="0" borderId="0" xfId="0" applyFont="1"/>
    <xf numFmtId="0" fontId="2" fillId="0" borderId="0" xfId="0" applyFont="1" applyBorder="1"/>
    <xf numFmtId="0" fontId="20" fillId="0" borderId="0" xfId="0" applyFont="1"/>
    <xf numFmtId="49" fontId="24" fillId="0" borderId="0" xfId="0" applyNumberFormat="1" applyFont="1" applyBorder="1"/>
    <xf numFmtId="3" fontId="25" fillId="0" borderId="0" xfId="0" applyNumberFormat="1" applyFont="1"/>
    <xf numFmtId="0" fontId="9" fillId="4" borderId="6" xfId="0" applyFont="1" applyFill="1" applyBorder="1"/>
    <xf numFmtId="3" fontId="9" fillId="4" borderId="8" xfId="0" applyNumberFormat="1" applyFont="1" applyFill="1" applyBorder="1" applyAlignment="1">
      <alignment horizontal="center"/>
    </xf>
    <xf numFmtId="3" fontId="9" fillId="4" borderId="9" xfId="0" applyNumberFormat="1" applyFont="1" applyFill="1" applyBorder="1" applyAlignment="1">
      <alignment horizontal="center"/>
    </xf>
    <xf numFmtId="0" fontId="9" fillId="4" borderId="9" xfId="0" applyFont="1" applyFill="1" applyBorder="1"/>
    <xf numFmtId="167" fontId="8" fillId="0" borderId="1" xfId="2" applyNumberFormat="1" applyFont="1" applyBorder="1" applyAlignment="1">
      <alignment horizontal="center" vertical="center"/>
    </xf>
    <xf numFmtId="167" fontId="8" fillId="0" borderId="1" xfId="0" quotePrefix="1" applyNumberFormat="1" applyFont="1" applyBorder="1" applyAlignment="1">
      <alignment horizontal="center" vertical="center"/>
    </xf>
    <xf numFmtId="167" fontId="8" fillId="0" borderId="1" xfId="0" applyNumberFormat="1" applyFont="1" applyBorder="1" applyAlignment="1">
      <alignment horizontal="center" vertical="center"/>
    </xf>
    <xf numFmtId="167" fontId="8" fillId="0" borderId="3" xfId="0" applyNumberFormat="1" applyFont="1" applyBorder="1" applyAlignment="1">
      <alignment horizontal="center" vertical="center"/>
    </xf>
    <xf numFmtId="0" fontId="0" fillId="5" borderId="1" xfId="0" applyFill="1" applyBorder="1" applyAlignment="1">
      <alignment vertical="center" wrapText="1"/>
    </xf>
    <xf numFmtId="0" fontId="8" fillId="5" borderId="0" xfId="0" applyFont="1" applyFill="1" applyBorder="1" applyAlignment="1">
      <alignment horizontal="left" vertical="center"/>
    </xf>
    <xf numFmtId="167" fontId="8" fillId="5" borderId="1" xfId="2" applyNumberFormat="1" applyFont="1" applyFill="1" applyBorder="1" applyAlignment="1">
      <alignment horizontal="center" vertical="center"/>
    </xf>
    <xf numFmtId="164" fontId="8" fillId="5" borderId="0" xfId="0" applyNumberFormat="1" applyFont="1" applyFill="1" applyBorder="1" applyAlignment="1">
      <alignment horizontal="center" vertical="center"/>
    </xf>
    <xf numFmtId="164" fontId="8" fillId="5" borderId="2" xfId="0" applyNumberFormat="1" applyFont="1" applyFill="1" applyBorder="1" applyAlignment="1">
      <alignment horizontal="center" vertical="center"/>
    </xf>
    <xf numFmtId="167" fontId="8" fillId="5" borderId="1" xfId="0" applyNumberFormat="1" applyFont="1" applyFill="1" applyBorder="1" applyAlignment="1">
      <alignment horizontal="center" vertical="center"/>
    </xf>
    <xf numFmtId="166" fontId="8" fillId="5" borderId="1" xfId="3" applyNumberFormat="1" applyFont="1" applyFill="1" applyBorder="1" applyAlignment="1">
      <alignment horizontal="center" vertical="center"/>
    </xf>
    <xf numFmtId="166" fontId="8" fillId="5" borderId="0" xfId="3" applyNumberFormat="1" applyFont="1" applyFill="1" applyBorder="1" applyAlignment="1">
      <alignment horizontal="center" vertical="center"/>
    </xf>
    <xf numFmtId="166" fontId="8" fillId="5" borderId="2" xfId="3" applyNumberFormat="1" applyFont="1" applyFill="1" applyBorder="1" applyAlignment="1">
      <alignment horizontal="center" vertical="center"/>
    </xf>
    <xf numFmtId="0" fontId="8" fillId="5" borderId="1" xfId="0" applyFont="1" applyFill="1" applyBorder="1" applyAlignment="1">
      <alignment vertical="center" wrapText="1"/>
    </xf>
    <xf numFmtId="0" fontId="8" fillId="5" borderId="0" xfId="0" applyFont="1" applyFill="1" applyBorder="1" applyAlignment="1">
      <alignment horizontal="left" vertical="center" indent="2"/>
    </xf>
    <xf numFmtId="0" fontId="8" fillId="5" borderId="1" xfId="0" applyFont="1" applyFill="1" applyBorder="1" applyAlignment="1">
      <alignment vertical="center"/>
    </xf>
    <xf numFmtId="0" fontId="8" fillId="5" borderId="0" xfId="0" applyFont="1" applyFill="1" applyBorder="1" applyAlignment="1">
      <alignment vertical="center"/>
    </xf>
    <xf numFmtId="0" fontId="9" fillId="0" borderId="0" xfId="0" applyFont="1" applyFill="1" applyBorder="1" applyAlignment="1">
      <alignment vertical="center" wrapText="1"/>
    </xf>
    <xf numFmtId="0" fontId="9" fillId="0" borderId="1" xfId="0" applyFont="1" applyFill="1" applyBorder="1" applyAlignment="1">
      <alignment vertical="center" wrapText="1"/>
    </xf>
    <xf numFmtId="0" fontId="9" fillId="0" borderId="0"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vertical="center" wrapText="1"/>
    </xf>
    <xf numFmtId="0" fontId="0" fillId="0" borderId="0" xfId="0" applyFill="1" applyBorder="1" applyAlignment="1">
      <alignment vertical="center"/>
    </xf>
    <xf numFmtId="0" fontId="0" fillId="0" borderId="0" xfId="0" applyFill="1" applyBorder="1"/>
    <xf numFmtId="164" fontId="8" fillId="0" borderId="0" xfId="0" applyNumberFormat="1" applyFont="1" applyFill="1" applyBorder="1" applyAlignment="1">
      <alignment horizontal="center" vertical="center"/>
    </xf>
    <xf numFmtId="164" fontId="8" fillId="0" borderId="2" xfId="0" applyNumberFormat="1" applyFont="1" applyFill="1" applyBorder="1" applyAlignment="1">
      <alignment horizontal="center" vertical="center"/>
    </xf>
    <xf numFmtId="0" fontId="8" fillId="0" borderId="0" xfId="0" applyFont="1" applyFill="1" applyBorder="1" applyAlignment="1">
      <alignment vertical="center"/>
    </xf>
    <xf numFmtId="167" fontId="0" fillId="0" borderId="1" xfId="0" applyNumberFormat="1" applyBorder="1" applyAlignment="1">
      <alignment horizontal="center" vertical="center"/>
    </xf>
    <xf numFmtId="167" fontId="8" fillId="0" borderId="1" xfId="0" applyNumberFormat="1" applyFont="1" applyFill="1" applyBorder="1" applyAlignment="1">
      <alignment horizontal="center" vertical="center"/>
    </xf>
    <xf numFmtId="167" fontId="8" fillId="0" borderId="0" xfId="0" applyNumberFormat="1" applyFont="1" applyBorder="1" applyAlignment="1">
      <alignment horizontal="center" vertical="center"/>
    </xf>
    <xf numFmtId="167" fontId="8" fillId="5" borderId="0" xfId="0" applyNumberFormat="1" applyFont="1" applyFill="1" applyBorder="1" applyAlignment="1">
      <alignment horizontal="center" vertical="center"/>
    </xf>
    <xf numFmtId="167" fontId="8" fillId="0" borderId="0" xfId="0" applyNumberFormat="1" applyFont="1" applyFill="1" applyBorder="1" applyAlignment="1">
      <alignment horizontal="center" vertical="center"/>
    </xf>
    <xf numFmtId="167" fontId="8" fillId="0" borderId="4" xfId="0" applyNumberFormat="1" applyFont="1" applyBorder="1" applyAlignment="1">
      <alignment horizontal="center" vertical="center"/>
    </xf>
    <xf numFmtId="164" fontId="8" fillId="0" borderId="2" xfId="2" applyNumberFormat="1" applyFont="1" applyBorder="1" applyAlignment="1">
      <alignment horizontal="center" vertical="center"/>
    </xf>
    <xf numFmtId="164" fontId="8" fillId="0" borderId="5" xfId="2" applyNumberFormat="1" applyFont="1" applyBorder="1" applyAlignment="1">
      <alignment horizontal="center" vertical="center"/>
    </xf>
    <xf numFmtId="164" fontId="8" fillId="0" borderId="3" xfId="2" applyNumberFormat="1" applyFont="1" applyBorder="1" applyAlignment="1">
      <alignment horizontal="center" vertical="center"/>
    </xf>
    <xf numFmtId="3" fontId="8" fillId="0" borderId="0" xfId="0" applyNumberFormat="1" applyFont="1" applyBorder="1" applyAlignment="1">
      <alignment horizontal="center" vertical="center"/>
    </xf>
    <xf numFmtId="3" fontId="8" fillId="0" borderId="0" xfId="0" quotePrefix="1" applyNumberFormat="1" applyFont="1" applyBorder="1" applyAlignment="1">
      <alignment horizontal="center" vertical="center"/>
    </xf>
    <xf numFmtId="3" fontId="8" fillId="5" borderId="0" xfId="0" applyNumberFormat="1" applyFont="1" applyFill="1" applyBorder="1" applyAlignment="1">
      <alignment horizontal="center" vertical="center"/>
    </xf>
    <xf numFmtId="3" fontId="8" fillId="0" borderId="4" xfId="0" applyNumberFormat="1" applyFont="1" applyBorder="1" applyAlignment="1">
      <alignment horizontal="center" vertical="center"/>
    </xf>
    <xf numFmtId="0" fontId="7" fillId="0" borderId="1" xfId="0" applyFont="1" applyBorder="1" applyAlignment="1">
      <alignment vertical="center"/>
    </xf>
    <xf numFmtId="10" fontId="8" fillId="0" borderId="2" xfId="0" applyNumberFormat="1" applyFont="1" applyBorder="1" applyAlignment="1">
      <alignment horizontal="center" vertical="center"/>
    </xf>
    <xf numFmtId="164" fontId="8" fillId="0" borderId="0" xfId="0" quotePrefix="1" applyNumberFormat="1" applyFont="1" applyBorder="1" applyAlignment="1">
      <alignment horizontal="center" vertical="center"/>
    </xf>
    <xf numFmtId="10" fontId="7" fillId="0" borderId="2" xfId="0" applyNumberFormat="1" applyFont="1" applyBorder="1" applyAlignment="1">
      <alignment horizontal="center" vertical="center"/>
    </xf>
    <xf numFmtId="0" fontId="8" fillId="5" borderId="2" xfId="0" applyFont="1" applyFill="1" applyBorder="1" applyAlignment="1">
      <alignment vertical="center"/>
    </xf>
    <xf numFmtId="0" fontId="9" fillId="4" borderId="9" xfId="0" applyFont="1" applyFill="1" applyBorder="1" applyAlignment="1">
      <alignment vertical="center"/>
    </xf>
    <xf numFmtId="0" fontId="8" fillId="0" borderId="10" xfId="0" applyFont="1" applyBorder="1" applyAlignment="1">
      <alignment vertical="center"/>
    </xf>
    <xf numFmtId="0" fontId="28" fillId="0" borderId="10" xfId="0" applyFont="1" applyBorder="1" applyAlignment="1">
      <alignment vertical="center" wrapText="1"/>
    </xf>
    <xf numFmtId="0" fontId="8" fillId="5" borderId="10" xfId="0" applyFont="1" applyFill="1" applyBorder="1" applyAlignment="1">
      <alignment vertical="center"/>
    </xf>
    <xf numFmtId="0" fontId="9" fillId="4" borderId="9" xfId="0" applyFont="1" applyFill="1" applyBorder="1" applyAlignment="1">
      <alignment horizontal="center" vertical="center"/>
    </xf>
    <xf numFmtId="164" fontId="8" fillId="0" borderId="10" xfId="0" applyNumberFormat="1" applyFont="1" applyBorder="1" applyAlignment="1">
      <alignment horizontal="center" vertical="center"/>
    </xf>
    <xf numFmtId="164" fontId="7" fillId="0" borderId="10" xfId="0" applyNumberFormat="1" applyFont="1" applyBorder="1" applyAlignment="1">
      <alignment horizontal="center" vertical="center"/>
    </xf>
    <xf numFmtId="0" fontId="28" fillId="0" borderId="11" xfId="0" applyFont="1" applyBorder="1" applyAlignment="1">
      <alignment vertical="center" wrapText="1"/>
    </xf>
    <xf numFmtId="164" fontId="0" fillId="0" borderId="0" xfId="0" applyNumberFormat="1"/>
    <xf numFmtId="164" fontId="8" fillId="0" borderId="10" xfId="0" quotePrefix="1" applyNumberFormat="1" applyFont="1" applyBorder="1" applyAlignment="1">
      <alignment horizontal="center" vertical="center"/>
    </xf>
    <xf numFmtId="164" fontId="7" fillId="0" borderId="11" xfId="0" applyNumberFormat="1" applyFont="1" applyBorder="1" applyAlignment="1">
      <alignment horizontal="center" vertical="center"/>
    </xf>
    <xf numFmtId="10" fontId="7" fillId="0" borderId="5" xfId="0" applyNumberFormat="1" applyFont="1" applyBorder="1" applyAlignment="1">
      <alignment horizontal="center" vertical="center"/>
    </xf>
    <xf numFmtId="0" fontId="8" fillId="0" borderId="2" xfId="0" applyFont="1" applyBorder="1" applyAlignment="1">
      <alignment vertical="center"/>
    </xf>
    <xf numFmtId="167" fontId="8" fillId="0" borderId="10" xfId="0" applyNumberFormat="1" applyFont="1" applyBorder="1" applyAlignment="1">
      <alignment horizontal="center" vertical="center"/>
    </xf>
    <xf numFmtId="167" fontId="8" fillId="0" borderId="2" xfId="0" applyNumberFormat="1" applyFont="1" applyBorder="1" applyAlignment="1">
      <alignment horizontal="center" vertical="center"/>
    </xf>
    <xf numFmtId="167" fontId="8" fillId="0" borderId="11" xfId="0" applyNumberFormat="1" applyFont="1" applyBorder="1" applyAlignment="1">
      <alignment horizontal="center" vertical="center"/>
    </xf>
    <xf numFmtId="167" fontId="8" fillId="0" borderId="5" xfId="0" applyNumberFormat="1" applyFont="1" applyBorder="1" applyAlignment="1">
      <alignment horizontal="center" vertical="center"/>
    </xf>
    <xf numFmtId="10" fontId="8" fillId="0" borderId="2" xfId="3" applyNumberFormat="1" applyFont="1" applyBorder="1" applyAlignment="1">
      <alignment horizontal="center" vertical="center"/>
    </xf>
    <xf numFmtId="10" fontId="8" fillId="0" borderId="1" xfId="3" applyNumberFormat="1" applyFont="1" applyBorder="1" applyAlignment="1">
      <alignment horizontal="center" vertical="center"/>
    </xf>
    <xf numFmtId="10" fontId="8" fillId="0" borderId="0" xfId="3" applyNumberFormat="1" applyFont="1" applyBorder="1" applyAlignment="1">
      <alignment horizontal="center" vertical="center"/>
    </xf>
    <xf numFmtId="10" fontId="8" fillId="5" borderId="1" xfId="3" applyNumberFormat="1" applyFont="1" applyFill="1" applyBorder="1" applyAlignment="1">
      <alignment horizontal="center" vertical="center"/>
    </xf>
    <xf numFmtId="10" fontId="8" fillId="5" borderId="0" xfId="3" applyNumberFormat="1" applyFont="1" applyFill="1" applyBorder="1" applyAlignment="1">
      <alignment horizontal="center" vertical="center"/>
    </xf>
    <xf numFmtId="10" fontId="8" fillId="5" borderId="2" xfId="3" applyNumberFormat="1" applyFont="1" applyFill="1" applyBorder="1" applyAlignment="1">
      <alignment horizontal="center" vertical="center"/>
    </xf>
    <xf numFmtId="10" fontId="0" fillId="0" borderId="2" xfId="3" applyNumberFormat="1" applyFont="1" applyBorder="1" applyAlignment="1">
      <alignment horizontal="center" vertical="center"/>
    </xf>
    <xf numFmtId="10" fontId="8" fillId="0" borderId="1" xfId="0" applyNumberFormat="1" applyFont="1" applyBorder="1" applyAlignment="1">
      <alignment horizontal="center" vertical="center"/>
    </xf>
    <xf numFmtId="10" fontId="8" fillId="0" borderId="0" xfId="0" applyNumberFormat="1" applyFont="1" applyBorder="1" applyAlignment="1">
      <alignment horizontal="center" vertical="center"/>
    </xf>
    <xf numFmtId="10" fontId="8" fillId="0" borderId="1" xfId="3" applyNumberFormat="1" applyFont="1" applyFill="1" applyBorder="1" applyAlignment="1">
      <alignment horizontal="center" vertical="center"/>
    </xf>
    <xf numFmtId="10" fontId="8" fillId="0" borderId="0" xfId="3" applyNumberFormat="1" applyFont="1" applyFill="1" applyBorder="1" applyAlignment="1">
      <alignment horizontal="center" vertical="center"/>
    </xf>
    <xf numFmtId="10" fontId="8" fillId="0" borderId="2" xfId="3" applyNumberFormat="1" applyFont="1" applyFill="1" applyBorder="1" applyAlignment="1">
      <alignment horizontal="center" vertical="center"/>
    </xf>
    <xf numFmtId="10" fontId="8" fillId="5" borderId="2" xfId="0" applyNumberFormat="1" applyFont="1" applyFill="1" applyBorder="1" applyAlignment="1">
      <alignment horizontal="center" vertical="center"/>
    </xf>
    <xf numFmtId="10" fontId="8" fillId="0" borderId="2" xfId="0" applyNumberFormat="1" applyFont="1" applyFill="1" applyBorder="1" applyAlignment="1">
      <alignment horizontal="center" vertical="center"/>
    </xf>
    <xf numFmtId="10" fontId="8" fillId="0" borderId="3" xfId="3" applyNumberFormat="1" applyFont="1" applyBorder="1" applyAlignment="1">
      <alignment horizontal="center" vertical="center"/>
    </xf>
    <xf numFmtId="10" fontId="8" fillId="0" borderId="4" xfId="3" applyNumberFormat="1" applyFont="1" applyBorder="1" applyAlignment="1">
      <alignment horizontal="center" vertical="center"/>
    </xf>
    <xf numFmtId="10" fontId="8" fillId="0" borderId="5" xfId="0" applyNumberFormat="1" applyFont="1" applyBorder="1" applyAlignment="1">
      <alignment horizontal="center" vertical="center"/>
    </xf>
    <xf numFmtId="10" fontId="8" fillId="0" borderId="5" xfId="3" applyNumberFormat="1" applyFont="1" applyBorder="1" applyAlignment="1">
      <alignment horizontal="center" vertical="center"/>
    </xf>
    <xf numFmtId="10" fontId="8" fillId="5" borderId="2" xfId="0" applyNumberFormat="1" applyFont="1" applyFill="1" applyBorder="1" applyAlignment="1">
      <alignment vertical="center"/>
    </xf>
    <xf numFmtId="0" fontId="8" fillId="0" borderId="0" xfId="0" applyFont="1" applyBorder="1" applyAlignment="1">
      <alignment vertical="center" wrapText="1"/>
    </xf>
    <xf numFmtId="167" fontId="8" fillId="0" borderId="0" xfId="2" applyNumberFormat="1" applyFont="1" applyBorder="1" applyAlignment="1">
      <alignment horizontal="right" vertical="center"/>
    </xf>
    <xf numFmtId="0" fontId="30" fillId="0" borderId="0" xfId="0" applyFont="1" applyBorder="1" applyAlignment="1">
      <alignment vertical="center"/>
    </xf>
    <xf numFmtId="167" fontId="30" fillId="0" borderId="0" xfId="2" applyNumberFormat="1" applyFont="1" applyBorder="1" applyAlignment="1">
      <alignment vertical="center"/>
    </xf>
    <xf numFmtId="166" fontId="30" fillId="0" borderId="0" xfId="3" applyNumberFormat="1" applyFont="1" applyBorder="1" applyAlignment="1">
      <alignment horizontal="center" vertical="center"/>
    </xf>
    <xf numFmtId="0" fontId="0" fillId="0" borderId="0" xfId="0" applyFont="1" applyBorder="1" applyAlignment="1">
      <alignment vertical="center"/>
    </xf>
    <xf numFmtId="167" fontId="0" fillId="0" borderId="0" xfId="2" applyNumberFormat="1" applyFont="1" applyBorder="1" applyAlignment="1">
      <alignment vertical="center"/>
    </xf>
    <xf numFmtId="0" fontId="0" fillId="0" borderId="0" xfId="0" applyFont="1"/>
    <xf numFmtId="0" fontId="33" fillId="0" borderId="0" xfId="0" applyFont="1" applyBorder="1" applyAlignment="1">
      <alignment vertical="center"/>
    </xf>
    <xf numFmtId="167" fontId="32" fillId="0" borderId="0" xfId="2" applyNumberFormat="1" applyFont="1" applyBorder="1" applyAlignment="1">
      <alignment vertical="center"/>
    </xf>
    <xf numFmtId="167" fontId="30" fillId="0" borderId="0" xfId="0" applyNumberFormat="1" applyFont="1" applyBorder="1" applyAlignment="1">
      <alignment vertical="center"/>
    </xf>
    <xf numFmtId="0" fontId="30" fillId="0" borderId="0" xfId="0" applyFont="1"/>
    <xf numFmtId="3" fontId="8" fillId="0" borderId="0" xfId="2" applyNumberFormat="1" applyFont="1" applyBorder="1" applyAlignment="1">
      <alignment horizontal="center" vertical="center"/>
    </xf>
    <xf numFmtId="167" fontId="8" fillId="0" borderId="1" xfId="2" quotePrefix="1" applyNumberFormat="1" applyFont="1" applyBorder="1" applyAlignment="1">
      <alignment horizontal="center" vertical="center"/>
    </xf>
    <xf numFmtId="3" fontId="8" fillId="0" borderId="0" xfId="2" quotePrefix="1" applyNumberFormat="1" applyFont="1" applyBorder="1" applyAlignment="1">
      <alignment horizontal="center" vertical="center"/>
    </xf>
    <xf numFmtId="167" fontId="8" fillId="0" borderId="0" xfId="0" applyNumberFormat="1" applyFont="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0"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2" xfId="0" applyFont="1" applyFill="1" applyBorder="1" applyAlignment="1">
      <alignment horizontal="center" vertical="center"/>
    </xf>
    <xf numFmtId="10" fontId="8" fillId="0" borderId="2" xfId="0" quotePrefix="1" applyNumberFormat="1" applyFont="1" applyBorder="1" applyAlignment="1">
      <alignment horizontal="center" vertical="center"/>
    </xf>
    <xf numFmtId="10" fontId="7" fillId="0" borderId="2" xfId="0" applyNumberFormat="1" applyFont="1" applyFill="1" applyBorder="1" applyAlignment="1">
      <alignment horizontal="center" vertical="center"/>
    </xf>
    <xf numFmtId="0" fontId="9" fillId="4" borderId="1" xfId="0" applyFont="1" applyFill="1" applyBorder="1" applyAlignment="1"/>
    <xf numFmtId="0" fontId="9" fillId="4" borderId="10" xfId="0" applyFont="1" applyFill="1" applyBorder="1" applyAlignment="1"/>
    <xf numFmtId="0" fontId="8" fillId="0" borderId="12" xfId="0" applyFont="1" applyBorder="1" applyAlignment="1">
      <alignment vertical="center"/>
    </xf>
    <xf numFmtId="169" fontId="8" fillId="0" borderId="12" xfId="0" applyNumberFormat="1" applyFont="1" applyBorder="1" applyAlignment="1">
      <alignment horizontal="center" vertical="center"/>
    </xf>
    <xf numFmtId="0" fontId="7" fillId="0" borderId="12" xfId="0" applyFont="1" applyBorder="1" applyAlignment="1">
      <alignment horizontal="center" vertical="center"/>
    </xf>
    <xf numFmtId="0" fontId="7" fillId="0" borderId="12" xfId="0" applyFont="1" applyBorder="1" applyAlignment="1">
      <alignment horizontal="left" vertical="center" indent="2"/>
    </xf>
    <xf numFmtId="0" fontId="7" fillId="0" borderId="0" xfId="0" applyFont="1" applyBorder="1" applyAlignment="1">
      <alignment horizontal="left" vertical="center" indent="2"/>
    </xf>
    <xf numFmtId="169" fontId="8" fillId="0" borderId="0" xfId="0" applyNumberFormat="1" applyFont="1" applyBorder="1" applyAlignment="1">
      <alignment horizontal="center" vertical="center"/>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9" fillId="4" borderId="4"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3"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13" fillId="4" borderId="9" xfId="0" applyFont="1" applyFill="1" applyBorder="1" applyAlignment="1">
      <alignment vertical="center"/>
    </xf>
    <xf numFmtId="0" fontId="8" fillId="0" borderId="10" xfId="0" applyFont="1" applyBorder="1" applyAlignment="1">
      <alignment vertical="center" wrapText="1"/>
    </xf>
    <xf numFmtId="0" fontId="8" fillId="0" borderId="11" xfId="0" applyFont="1" applyBorder="1" applyAlignment="1">
      <alignment vertical="center" wrapText="1"/>
    </xf>
    <xf numFmtId="0" fontId="9" fillId="4" borderId="11" xfId="0" applyFont="1" applyFill="1" applyBorder="1" applyAlignment="1">
      <alignment vertical="center" wrapText="1"/>
    </xf>
    <xf numFmtId="0" fontId="9" fillId="4" borderId="14" xfId="0" applyFont="1" applyFill="1" applyBorder="1" applyAlignment="1">
      <alignment vertical="center" wrapText="1"/>
    </xf>
    <xf numFmtId="0" fontId="9" fillId="4" borderId="13" xfId="0" applyFont="1" applyFill="1" applyBorder="1" applyAlignment="1">
      <alignment vertical="center" wrapText="1"/>
    </xf>
    <xf numFmtId="0" fontId="8" fillId="0" borderId="11" xfId="0" applyFont="1" applyBorder="1" applyAlignment="1">
      <alignment vertical="center"/>
    </xf>
    <xf numFmtId="0" fontId="8" fillId="4" borderId="9" xfId="0" applyFont="1" applyFill="1" applyBorder="1" applyAlignment="1">
      <alignment vertical="center"/>
    </xf>
    <xf numFmtId="0" fontId="9" fillId="0" borderId="10" xfId="0" applyFont="1" applyFill="1" applyBorder="1" applyAlignment="1">
      <alignment vertical="center" wrapText="1"/>
    </xf>
    <xf numFmtId="0" fontId="8" fillId="0" borderId="10" xfId="0" applyFont="1" applyBorder="1" applyAlignment="1">
      <alignment horizontal="left"/>
    </xf>
    <xf numFmtId="0" fontId="8" fillId="0" borderId="10" xfId="0" applyFont="1" applyBorder="1" applyAlignment="1">
      <alignment horizontal="left" vertical="center" indent="2"/>
    </xf>
    <xf numFmtId="0" fontId="8" fillId="0" borderId="10" xfId="0" applyFont="1" applyBorder="1" applyAlignment="1">
      <alignment horizontal="left" vertical="center"/>
    </xf>
    <xf numFmtId="0" fontId="8" fillId="5" borderId="10" xfId="0" applyFont="1" applyFill="1" applyBorder="1" applyAlignment="1">
      <alignment horizontal="left" vertical="center"/>
    </xf>
    <xf numFmtId="0" fontId="8" fillId="0" borderId="10" xfId="0" applyFont="1" applyFill="1" applyBorder="1" applyAlignment="1">
      <alignment horizontal="left" vertical="center"/>
    </xf>
    <xf numFmtId="0" fontId="8" fillId="0" borderId="10" xfId="0" applyFont="1" applyFill="1" applyBorder="1" applyAlignment="1">
      <alignment vertical="center"/>
    </xf>
    <xf numFmtId="0" fontId="9" fillId="6" borderId="3" xfId="0" applyFont="1" applyFill="1" applyBorder="1" applyAlignment="1">
      <alignment vertical="center" wrapText="1"/>
    </xf>
    <xf numFmtId="0" fontId="4" fillId="0" borderId="10" xfId="0" applyFont="1" applyBorder="1" applyAlignment="1">
      <alignment vertical="center"/>
    </xf>
    <xf numFmtId="0" fontId="30" fillId="0" borderId="10" xfId="0" applyFont="1" applyBorder="1" applyAlignment="1">
      <alignment horizontal="left" vertical="center"/>
    </xf>
    <xf numFmtId="0" fontId="12" fillId="0" borderId="10" xfId="0" applyFont="1" applyBorder="1" applyAlignment="1">
      <alignment horizontal="left" vertical="center"/>
    </xf>
    <xf numFmtId="0" fontId="4" fillId="0" borderId="10" xfId="0" applyFont="1" applyBorder="1" applyAlignment="1">
      <alignment horizontal="left" vertical="center"/>
    </xf>
    <xf numFmtId="0" fontId="31" fillId="0" borderId="10" xfId="0" applyFont="1" applyBorder="1" applyAlignment="1">
      <alignment vertical="center"/>
    </xf>
    <xf numFmtId="0" fontId="11" fillId="0" borderId="10" xfId="0" applyFont="1" applyBorder="1" applyAlignment="1">
      <alignment horizontal="left" vertical="center" indent="2"/>
    </xf>
    <xf numFmtId="0" fontId="31" fillId="0" borderId="10" xfId="0" applyFont="1" applyBorder="1" applyAlignment="1">
      <alignment horizontal="left" vertical="center"/>
    </xf>
    <xf numFmtId="0" fontId="10" fillId="0" borderId="10" xfId="0" applyFont="1" applyBorder="1" applyAlignment="1">
      <alignment horizontal="left" vertical="center"/>
    </xf>
    <xf numFmtId="0" fontId="12" fillId="0" borderId="10" xfId="0" applyFont="1" applyBorder="1" applyAlignment="1">
      <alignment horizontal="right" vertical="center"/>
    </xf>
    <xf numFmtId="0" fontId="32" fillId="0" borderId="10" xfId="0" applyFont="1" applyBorder="1" applyAlignment="1">
      <alignment horizontal="left" vertical="center"/>
    </xf>
    <xf numFmtId="0" fontId="8" fillId="4" borderId="10" xfId="0" applyFont="1" applyFill="1" applyBorder="1" applyAlignment="1">
      <alignment vertical="center"/>
    </xf>
    <xf numFmtId="0" fontId="1" fillId="0" borderId="10" xfId="0" applyFont="1" applyBorder="1" applyAlignment="1">
      <alignment vertical="center"/>
    </xf>
    <xf numFmtId="0" fontId="0" fillId="0" borderId="1" xfId="0" applyFont="1" applyBorder="1" applyAlignment="1">
      <alignment vertical="center"/>
    </xf>
    <xf numFmtId="167" fontId="0" fillId="0" borderId="2" xfId="2" applyNumberFormat="1" applyFont="1" applyBorder="1" applyAlignment="1">
      <alignment vertical="center"/>
    </xf>
    <xf numFmtId="167" fontId="8" fillId="0" borderId="1" xfId="2" applyNumberFormat="1" applyFont="1" applyBorder="1" applyAlignment="1">
      <alignment vertical="center"/>
    </xf>
    <xf numFmtId="167" fontId="8" fillId="0" borderId="2" xfId="2" applyNumberFormat="1" applyFont="1" applyBorder="1" applyAlignment="1">
      <alignment vertical="center"/>
    </xf>
    <xf numFmtId="167" fontId="30" fillId="0" borderId="1" xfId="2" applyNumberFormat="1" applyFont="1" applyBorder="1" applyAlignment="1">
      <alignment vertical="center"/>
    </xf>
    <xf numFmtId="167" fontId="30" fillId="0" borderId="2" xfId="2" applyNumberFormat="1" applyFont="1" applyBorder="1" applyAlignment="1">
      <alignment vertical="center"/>
    </xf>
    <xf numFmtId="167" fontId="8" fillId="0" borderId="1" xfId="2" applyNumberFormat="1" applyFont="1" applyBorder="1" applyAlignment="1">
      <alignment horizontal="right" vertical="center"/>
    </xf>
    <xf numFmtId="167" fontId="11" fillId="0" borderId="1" xfId="2" applyNumberFormat="1" applyFont="1" applyBorder="1" applyAlignment="1">
      <alignment vertical="center"/>
    </xf>
    <xf numFmtId="167" fontId="11" fillId="0" borderId="2" xfId="2" applyNumberFormat="1" applyFont="1" applyBorder="1" applyAlignment="1">
      <alignment vertical="center"/>
    </xf>
    <xf numFmtId="0" fontId="11" fillId="0" borderId="1" xfId="0" applyFont="1" applyBorder="1" applyAlignment="1">
      <alignment vertical="center"/>
    </xf>
    <xf numFmtId="167" fontId="32" fillId="0" borderId="1" xfId="2" applyNumberFormat="1" applyFont="1" applyBorder="1" applyAlignment="1">
      <alignment vertical="center"/>
    </xf>
    <xf numFmtId="167" fontId="32" fillId="0" borderId="2" xfId="2" applyNumberFormat="1" applyFont="1" applyBorder="1" applyAlignment="1">
      <alignment vertical="center"/>
    </xf>
    <xf numFmtId="167" fontId="30" fillId="0" borderId="1" xfId="0" applyNumberFormat="1" applyFont="1" applyBorder="1" applyAlignment="1">
      <alignment vertical="center"/>
    </xf>
    <xf numFmtId="167" fontId="30" fillId="0" borderId="2" xfId="0" applyNumberFormat="1" applyFont="1" applyBorder="1" applyAlignment="1">
      <alignment vertical="center"/>
    </xf>
    <xf numFmtId="0" fontId="7" fillId="4" borderId="1" xfId="0" applyFont="1" applyFill="1" applyBorder="1" applyAlignment="1">
      <alignment vertical="center"/>
    </xf>
    <xf numFmtId="164" fontId="8" fillId="4" borderId="2" xfId="0" applyNumberFormat="1" applyFont="1" applyFill="1" applyBorder="1" applyAlignment="1">
      <alignment vertical="center"/>
    </xf>
    <xf numFmtId="0" fontId="6" fillId="2" borderId="1" xfId="4" applyFont="1" applyBorder="1" applyAlignment="1">
      <alignment horizontal="center" vertical="center"/>
    </xf>
    <xf numFmtId="0" fontId="6" fillId="2" borderId="0" xfId="4" applyFont="1" applyBorder="1" applyAlignment="1">
      <alignment horizontal="center" vertical="center"/>
    </xf>
    <xf numFmtId="0" fontId="6" fillId="2" borderId="2" xfId="4" applyFont="1" applyBorder="1" applyAlignment="1">
      <alignment horizontal="center" vertical="center"/>
    </xf>
    <xf numFmtId="167" fontId="19" fillId="0" borderId="1" xfId="0" applyNumberFormat="1" applyFont="1" applyBorder="1" applyAlignment="1">
      <alignment vertical="center"/>
    </xf>
    <xf numFmtId="167" fontId="19" fillId="0" borderId="0" xfId="0" applyNumberFormat="1" applyFont="1" applyBorder="1" applyAlignment="1">
      <alignment vertical="center"/>
    </xf>
    <xf numFmtId="167" fontId="19" fillId="0" borderId="2" xfId="0" applyNumberFormat="1" applyFont="1" applyBorder="1" applyAlignment="1">
      <alignment vertical="center"/>
    </xf>
    <xf numFmtId="165" fontId="1" fillId="0" borderId="1" xfId="1" applyNumberFormat="1" applyFont="1" applyBorder="1" applyAlignment="1">
      <alignment horizontal="right" vertical="center"/>
    </xf>
    <xf numFmtId="165" fontId="1" fillId="0" borderId="0" xfId="1" applyNumberFormat="1" applyFont="1" applyBorder="1" applyAlignment="1">
      <alignment vertical="center"/>
    </xf>
    <xf numFmtId="165" fontId="1" fillId="0" borderId="2" xfId="1" applyNumberFormat="1" applyFont="1" applyBorder="1" applyAlignment="1">
      <alignment vertical="center"/>
    </xf>
    <xf numFmtId="0" fontId="0" fillId="0" borderId="0" xfId="0" applyFont="1" applyBorder="1"/>
    <xf numFmtId="167" fontId="8" fillId="0" borderId="0" xfId="0" applyNumberFormat="1" applyFont="1" applyBorder="1"/>
    <xf numFmtId="166" fontId="8" fillId="0" borderId="2" xfId="3" applyNumberFormat="1" applyFont="1" applyBorder="1" applyAlignment="1">
      <alignment horizontal="center" vertical="center"/>
    </xf>
    <xf numFmtId="167" fontId="30" fillId="0" borderId="0" xfId="0" applyNumberFormat="1" applyFont="1" applyBorder="1"/>
    <xf numFmtId="166" fontId="30" fillId="0" borderId="2" xfId="3" applyNumberFormat="1" applyFont="1" applyBorder="1" applyAlignment="1">
      <alignment horizontal="center" vertical="center"/>
    </xf>
    <xf numFmtId="167" fontId="8" fillId="0" borderId="0" xfId="0" applyNumberFormat="1" applyFont="1" applyBorder="1" applyAlignment="1">
      <alignment vertical="center"/>
    </xf>
    <xf numFmtId="167" fontId="11" fillId="0" borderId="0" xfId="0" applyNumberFormat="1" applyFont="1" applyBorder="1"/>
    <xf numFmtId="166" fontId="11" fillId="0" borderId="2" xfId="3" applyNumberFormat="1" applyFont="1" applyBorder="1" applyAlignment="1">
      <alignment horizontal="center" vertical="center"/>
    </xf>
    <xf numFmtId="0" fontId="8" fillId="4" borderId="2" xfId="0" applyFont="1" applyFill="1" applyBorder="1" applyAlignment="1">
      <alignment horizontal="center" vertical="center"/>
    </xf>
    <xf numFmtId="0" fontId="6" fillId="6" borderId="0" xfId="5" applyFont="1" applyFill="1" applyBorder="1" applyAlignment="1">
      <alignment horizontal="center" vertical="center"/>
    </xf>
    <xf numFmtId="0" fontId="6" fillId="6" borderId="2" xfId="5" applyFont="1" applyFill="1" applyBorder="1" applyAlignment="1">
      <alignment horizontal="center" vertical="center"/>
    </xf>
    <xf numFmtId="166" fontId="19" fillId="0" borderId="0" xfId="0" applyNumberFormat="1" applyFont="1" applyBorder="1" applyAlignment="1">
      <alignment horizontal="center" vertical="center"/>
    </xf>
    <xf numFmtId="166" fontId="19" fillId="0" borderId="2" xfId="0" applyNumberFormat="1" applyFont="1" applyBorder="1" applyAlignment="1">
      <alignment horizontal="center" vertical="center"/>
    </xf>
    <xf numFmtId="166" fontId="8" fillId="0" borderId="0" xfId="0" applyNumberFormat="1" applyFont="1" applyBorder="1" applyAlignment="1">
      <alignment horizontal="center" vertical="center"/>
    </xf>
    <xf numFmtId="166" fontId="8" fillId="0" borderId="2" xfId="0" applyNumberFormat="1" applyFont="1" applyBorder="1" applyAlignment="1">
      <alignment horizontal="center" vertical="center"/>
    </xf>
    <xf numFmtId="167" fontId="1" fillId="0" borderId="0" xfId="0" applyNumberFormat="1" applyFont="1" applyBorder="1"/>
    <xf numFmtId="166" fontId="1" fillId="0" borderId="0" xfId="0" applyNumberFormat="1" applyFont="1" applyBorder="1" applyAlignment="1">
      <alignment horizontal="center" vertical="center"/>
    </xf>
    <xf numFmtId="166" fontId="1" fillId="0" borderId="2" xfId="0" applyNumberFormat="1" applyFont="1" applyBorder="1" applyAlignment="1">
      <alignment horizontal="center" vertical="center"/>
    </xf>
    <xf numFmtId="167" fontId="0" fillId="0" borderId="15" xfId="0" applyNumberFormat="1" applyBorder="1"/>
    <xf numFmtId="166" fontId="0" fillId="0" borderId="15" xfId="3" applyNumberFormat="1" applyFont="1" applyBorder="1"/>
    <xf numFmtId="0" fontId="4" fillId="0" borderId="0" xfId="0" applyFont="1"/>
    <xf numFmtId="0" fontId="9" fillId="4" borderId="11" xfId="0" applyFont="1" applyFill="1" applyBorder="1" applyAlignment="1">
      <alignment vertical="center"/>
    </xf>
    <xf numFmtId="0" fontId="26" fillId="0" borderId="10" xfId="0" applyFont="1" applyFill="1" applyBorder="1" applyAlignment="1">
      <alignment vertical="center"/>
    </xf>
    <xf numFmtId="0" fontId="10" fillId="0" borderId="10" xfId="0" applyFont="1" applyBorder="1" applyAlignment="1">
      <alignment vertical="center"/>
    </xf>
    <xf numFmtId="0" fontId="10" fillId="0" borderId="10" xfId="0" applyFont="1" applyFill="1" applyBorder="1" applyAlignment="1">
      <alignment vertical="center"/>
    </xf>
    <xf numFmtId="0" fontId="0" fillId="0" borderId="10" xfId="0" applyBorder="1" applyAlignment="1">
      <alignment vertical="center"/>
    </xf>
    <xf numFmtId="3" fontId="8" fillId="0" borderId="1" xfId="2" quotePrefix="1" applyNumberFormat="1" applyFont="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6" borderId="7" xfId="0" applyFont="1" applyFill="1" applyBorder="1" applyAlignment="1">
      <alignment horizontal="center" vertical="center"/>
    </xf>
    <xf numFmtId="0" fontId="9" fillId="6" borderId="8" xfId="0" applyFont="1" applyFill="1" applyBorder="1" applyAlignment="1">
      <alignment horizontal="center" vertical="center"/>
    </xf>
    <xf numFmtId="0" fontId="3" fillId="0" borderId="11" xfId="0" applyFont="1" applyBorder="1" applyAlignment="1">
      <alignment vertical="center"/>
    </xf>
    <xf numFmtId="0" fontId="27" fillId="0" borderId="4" xfId="0" applyFont="1" applyBorder="1" applyAlignment="1">
      <alignment vertical="center"/>
    </xf>
    <xf numFmtId="167" fontId="3" fillId="0" borderId="3" xfId="2" applyNumberFormat="1" applyFont="1" applyBorder="1" applyAlignment="1">
      <alignment vertical="center"/>
    </xf>
    <xf numFmtId="167" fontId="3" fillId="0" borderId="4" xfId="2" applyNumberFormat="1" applyFont="1" applyBorder="1" applyAlignment="1">
      <alignment vertical="center"/>
    </xf>
    <xf numFmtId="167" fontId="3" fillId="0" borderId="5" xfId="2" applyNumberFormat="1" applyFont="1" applyBorder="1" applyAlignment="1">
      <alignment vertical="center"/>
    </xf>
    <xf numFmtId="167" fontId="3" fillId="0" borderId="4" xfId="0" applyNumberFormat="1" applyFont="1" applyBorder="1"/>
    <xf numFmtId="166" fontId="3" fillId="0" borderId="4" xfId="0" applyNumberFormat="1" applyFont="1" applyBorder="1" applyAlignment="1">
      <alignment horizontal="center" vertical="center"/>
    </xf>
    <xf numFmtId="166" fontId="29" fillId="0" borderId="5" xfId="0" applyNumberFormat="1" applyFont="1" applyBorder="1" applyAlignment="1">
      <alignment horizontal="center" vertical="center"/>
    </xf>
    <xf numFmtId="0" fontId="36" fillId="4" borderId="7" xfId="0" applyFont="1" applyFill="1" applyBorder="1" applyAlignment="1">
      <alignment horizontal="center"/>
    </xf>
    <xf numFmtId="0" fontId="36" fillId="7" borderId="7" xfId="0" applyFont="1" applyFill="1" applyBorder="1" applyAlignment="1">
      <alignment horizontal="center"/>
    </xf>
    <xf numFmtId="0" fontId="36" fillId="7" borderId="8" xfId="0" applyFont="1" applyFill="1" applyBorder="1"/>
    <xf numFmtId="0" fontId="36" fillId="4" borderId="0" xfId="0" applyFont="1" applyFill="1" applyBorder="1" applyAlignment="1">
      <alignment horizontal="center"/>
    </xf>
    <xf numFmtId="0" fontId="36" fillId="8" borderId="0" xfId="0" applyFont="1" applyFill="1" applyBorder="1" applyAlignment="1">
      <alignment horizontal="center"/>
    </xf>
    <xf numFmtId="0" fontId="36" fillId="7" borderId="0" xfId="0" applyFont="1" applyFill="1" applyBorder="1" applyAlignment="1">
      <alignment horizontal="center"/>
    </xf>
    <xf numFmtId="0" fontId="36" fillId="7" borderId="2" xfId="0" applyFont="1" applyFill="1" applyBorder="1" applyAlignment="1">
      <alignment horizontal="center"/>
    </xf>
    <xf numFmtId="0" fontId="0" fillId="0" borderId="1" xfId="0" applyBorder="1" applyAlignment="1">
      <alignment horizontal="left" indent="2"/>
    </xf>
    <xf numFmtId="167" fontId="0" fillId="0" borderId="0" xfId="0" applyNumberFormat="1" applyBorder="1"/>
    <xf numFmtId="166" fontId="0" fillId="0" borderId="0" xfId="3" applyNumberFormat="1" applyFont="1" applyBorder="1"/>
    <xf numFmtId="166" fontId="0" fillId="0" borderId="2" xfId="3" applyNumberFormat="1" applyFont="1" applyBorder="1"/>
    <xf numFmtId="0" fontId="0" fillId="0" borderId="16" xfId="0" applyBorder="1" applyAlignment="1">
      <alignment horizontal="left" indent="2"/>
    </xf>
    <xf numFmtId="166" fontId="0" fillId="0" borderId="17" xfId="3" applyNumberFormat="1" applyFont="1" applyBorder="1"/>
    <xf numFmtId="0" fontId="1" fillId="0" borderId="1" xfId="0" applyFont="1" applyBorder="1"/>
    <xf numFmtId="166" fontId="1" fillId="0" borderId="0" xfId="3" applyNumberFormat="1" applyFont="1" applyBorder="1"/>
    <xf numFmtId="166" fontId="37" fillId="0" borderId="0" xfId="3" applyNumberFormat="1" applyFont="1" applyBorder="1"/>
    <xf numFmtId="0" fontId="0" fillId="0" borderId="1" xfId="0" applyFont="1" applyFill="1" applyBorder="1" applyAlignment="1">
      <alignment horizontal="left"/>
    </xf>
    <xf numFmtId="165" fontId="5" fillId="0" borderId="0" xfId="1" applyNumberFormat="1" applyFont="1" applyBorder="1" applyAlignment="1">
      <alignment horizontal="right"/>
    </xf>
    <xf numFmtId="166" fontId="5" fillId="0" borderId="0" xfId="3" applyNumberFormat="1" applyFont="1" applyBorder="1"/>
    <xf numFmtId="166" fontId="38" fillId="0" borderId="0" xfId="3" applyNumberFormat="1" applyFont="1" applyBorder="1"/>
    <xf numFmtId="0" fontId="0" fillId="0" borderId="2" xfId="0" applyBorder="1"/>
    <xf numFmtId="0" fontId="4" fillId="0" borderId="3" xfId="0" applyFont="1" applyBorder="1"/>
    <xf numFmtId="167" fontId="4" fillId="0" borderId="4" xfId="0" applyNumberFormat="1" applyFont="1" applyBorder="1"/>
    <xf numFmtId="166" fontId="4" fillId="0" borderId="4" xfId="3" applyNumberFormat="1" applyFont="1" applyBorder="1"/>
    <xf numFmtId="166" fontId="39" fillId="0" borderId="4" xfId="3" applyNumberFormat="1" applyFont="1" applyBorder="1"/>
    <xf numFmtId="0" fontId="0" fillId="0" borderId="4" xfId="0" applyBorder="1"/>
    <xf numFmtId="0" fontId="0" fillId="0" borderId="5" xfId="0" applyBorder="1"/>
    <xf numFmtId="0" fontId="36" fillId="4" borderId="6" xfId="0" applyFont="1" applyFill="1" applyBorder="1"/>
    <xf numFmtId="0" fontId="36" fillId="4" borderId="8" xfId="0" applyFont="1" applyFill="1" applyBorder="1"/>
    <xf numFmtId="0" fontId="36" fillId="4" borderId="1" xfId="0" applyFont="1" applyFill="1" applyBorder="1" applyAlignment="1">
      <alignment horizontal="center"/>
    </xf>
    <xf numFmtId="0" fontId="36" fillId="4" borderId="2" xfId="0" applyFont="1" applyFill="1" applyBorder="1" applyAlignment="1">
      <alignment horizontal="center"/>
    </xf>
    <xf numFmtId="167" fontId="0" fillId="0" borderId="1" xfId="0" applyNumberFormat="1" applyBorder="1"/>
    <xf numFmtId="167" fontId="0" fillId="0" borderId="2" xfId="0" applyNumberFormat="1" applyBorder="1"/>
    <xf numFmtId="167" fontId="0" fillId="0" borderId="16" xfId="0" applyNumberFormat="1" applyBorder="1"/>
    <xf numFmtId="167" fontId="0" fillId="0" borderId="17" xfId="0" applyNumberFormat="1" applyBorder="1"/>
    <xf numFmtId="167" fontId="1" fillId="0" borderId="1" xfId="0" applyNumberFormat="1" applyFont="1" applyBorder="1"/>
    <xf numFmtId="167" fontId="1" fillId="0" borderId="2" xfId="0" applyNumberFormat="1" applyFont="1" applyBorder="1"/>
    <xf numFmtId="165" fontId="5" fillId="0" borderId="1" xfId="1" applyNumberFormat="1" applyFont="1" applyBorder="1" applyAlignment="1">
      <alignment horizontal="right"/>
    </xf>
    <xf numFmtId="165" fontId="5" fillId="0" borderId="2" xfId="1" applyNumberFormat="1" applyFont="1" applyBorder="1" applyAlignment="1">
      <alignment horizontal="right"/>
    </xf>
    <xf numFmtId="167" fontId="4" fillId="0" borderId="3" xfId="0" applyNumberFormat="1" applyFont="1" applyBorder="1"/>
    <xf numFmtId="167" fontId="4" fillId="0" borderId="5" xfId="0" applyNumberFormat="1" applyFont="1" applyBorder="1"/>
    <xf numFmtId="0" fontId="36" fillId="7" borderId="6" xfId="0" applyFont="1" applyFill="1" applyBorder="1"/>
    <xf numFmtId="0" fontId="36" fillId="7" borderId="1" xfId="0" applyFont="1" applyFill="1" applyBorder="1" applyAlignment="1">
      <alignment horizontal="center"/>
    </xf>
    <xf numFmtId="166" fontId="0" fillId="0" borderId="1" xfId="3" applyNumberFormat="1" applyFont="1" applyBorder="1"/>
    <xf numFmtId="166" fontId="0" fillId="0" borderId="16" xfId="3" applyNumberFormat="1" applyFont="1" applyBorder="1"/>
    <xf numFmtId="0" fontId="0" fillId="0" borderId="1" xfId="0" applyBorder="1"/>
    <xf numFmtId="0" fontId="0" fillId="0" borderId="3" xfId="0" applyBorder="1"/>
    <xf numFmtId="0" fontId="8" fillId="0" borderId="0" xfId="0" applyFont="1" applyBorder="1"/>
    <xf numFmtId="0" fontId="36" fillId="4" borderId="6" xfId="0" applyFont="1" applyFill="1" applyBorder="1" applyAlignment="1">
      <alignment horizontal="center" vertical="center"/>
    </xf>
    <xf numFmtId="0" fontId="36" fillId="4" borderId="1" xfId="0" applyFont="1" applyFill="1" applyBorder="1" applyAlignment="1">
      <alignment horizontal="center" vertical="center"/>
    </xf>
    <xf numFmtId="0" fontId="36" fillId="8" borderId="7" xfId="0" applyFont="1" applyFill="1" applyBorder="1" applyAlignment="1">
      <alignment horizontal="center"/>
    </xf>
    <xf numFmtId="0" fontId="8" fillId="0" borderId="0" xfId="0" applyFont="1" applyAlignment="1">
      <alignment horizontal="left" vertical="top" wrapText="1"/>
    </xf>
    <xf numFmtId="0" fontId="9" fillId="4" borderId="7"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8" xfId="0" applyFont="1" applyFill="1" applyBorder="1" applyAlignment="1">
      <alignment horizontal="center" vertical="center"/>
    </xf>
    <xf numFmtId="0" fontId="9" fillId="6" borderId="6" xfId="0" applyFont="1" applyFill="1" applyBorder="1" applyAlignment="1">
      <alignment horizontal="center" vertical="center"/>
    </xf>
    <xf numFmtId="0" fontId="9" fillId="6" borderId="7" xfId="0" applyFont="1" applyFill="1" applyBorder="1" applyAlignment="1">
      <alignment horizontal="center" vertical="center"/>
    </xf>
    <xf numFmtId="0" fontId="9" fillId="6" borderId="8" xfId="0" applyFont="1" applyFill="1" applyBorder="1" applyAlignment="1">
      <alignment horizontal="center" vertical="center"/>
    </xf>
  </cellXfs>
  <cellStyles count="27">
    <cellStyle name="Accent1" xfId="4" builtinId="29"/>
    <cellStyle name="Accent2" xfId="5" builtinId="33"/>
    <cellStyle name="Comma" xfId="1" builtinId="3"/>
    <cellStyle name="Comma 2" xfId="10"/>
    <cellStyle name="Comma 3" xfId="15"/>
    <cellStyle name="Comma 4" xfId="20"/>
    <cellStyle name="Comma 5" xfId="7"/>
    <cellStyle name="Currency" xfId="2" builtinId="4"/>
    <cellStyle name="Currency 2" xfId="16"/>
    <cellStyle name="Currency 3" xfId="19"/>
    <cellStyle name="Currency 4" xfId="26"/>
    <cellStyle name="Normal" xfId="0" builtinId="0"/>
    <cellStyle name="Normal 10" xfId="24"/>
    <cellStyle name="Normal 2" xfId="6"/>
    <cellStyle name="Normal 2 2" xfId="25"/>
    <cellStyle name="Normal 2 3" xfId="9"/>
    <cellStyle name="Normal 3" xfId="11"/>
    <cellStyle name="Normal 4" xfId="13"/>
    <cellStyle name="Normal 5" xfId="14"/>
    <cellStyle name="Normal 6" xfId="17"/>
    <cellStyle name="Normal 7" xfId="18"/>
    <cellStyle name="Normal 8" xfId="22"/>
    <cellStyle name="Normal 9" xfId="23"/>
    <cellStyle name="Percent" xfId="3" builtinId="5"/>
    <cellStyle name="Percent 2" xfId="12"/>
    <cellStyle name="Percent 3" xfId="21"/>
    <cellStyle name="Percent 4" xfId="8"/>
  </cellStyles>
  <dxfs count="0"/>
  <tableStyles count="1" defaultTableStyle="TableStyleMedium2" defaultPivotStyle="PivotStyleLight16">
    <tableStyle name="Table Style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704850</xdr:colOff>
      <xdr:row>13</xdr:row>
      <xdr:rowOff>161925</xdr:rowOff>
    </xdr:from>
    <xdr:to>
      <xdr:col>6</xdr:col>
      <xdr:colOff>66675</xdr:colOff>
      <xdr:row>15</xdr:row>
      <xdr:rowOff>71966</xdr:rowOff>
    </xdr:to>
    <xdr:sp macro="" textlink="">
      <xdr:nvSpPr>
        <xdr:cNvPr id="2" name="TextBox 1"/>
        <xdr:cNvSpPr txBox="1"/>
      </xdr:nvSpPr>
      <xdr:spPr>
        <a:xfrm>
          <a:off x="3781425" y="2657475"/>
          <a:ext cx="4533900" cy="29104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a:t>Health Care Cost Growth</a:t>
          </a:r>
          <a:r>
            <a:rPr lang="en-US" sz="1200" b="1" baseline="0"/>
            <a:t> Benchmark (2012-2013 &amp; 2013-2014): </a:t>
          </a:r>
          <a:r>
            <a:rPr lang="en-US" sz="1200" b="1" baseline="0">
              <a:solidFill>
                <a:srgbClr val="0070C0"/>
              </a:solidFill>
            </a:rPr>
            <a:t>3.6%</a:t>
          </a:r>
          <a:endParaRPr lang="en-US" sz="1200" b="1">
            <a:solidFill>
              <a:srgbClr val="0070C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552450</xdr:colOff>
      <xdr:row>57</xdr:row>
      <xdr:rowOff>109009</xdr:rowOff>
    </xdr:from>
    <xdr:to>
      <xdr:col>8</xdr:col>
      <xdr:colOff>942975</xdr:colOff>
      <xdr:row>59</xdr:row>
      <xdr:rowOff>76200</xdr:rowOff>
    </xdr:to>
    <xdr:sp macro="" textlink="">
      <xdr:nvSpPr>
        <xdr:cNvPr id="3" name="TextBox 2"/>
        <xdr:cNvSpPr txBox="1"/>
      </xdr:nvSpPr>
      <xdr:spPr>
        <a:xfrm>
          <a:off x="12668250" y="10634134"/>
          <a:ext cx="4533900" cy="29104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a:t>Health Care Cost Growth</a:t>
          </a:r>
          <a:r>
            <a:rPr lang="en-US" sz="1200" b="1" baseline="0"/>
            <a:t> Benchmark (2012-2013 &amp; 2013-2014): </a:t>
          </a:r>
          <a:r>
            <a:rPr lang="en-US" sz="1200" b="1" baseline="0">
              <a:solidFill>
                <a:srgbClr val="0070C0"/>
              </a:solidFill>
            </a:rPr>
            <a:t>3.6%</a:t>
          </a:r>
          <a:endParaRPr lang="en-US" sz="1200" b="1">
            <a:solidFill>
              <a:srgbClr val="0070C0"/>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tabSelected="1" workbookViewId="0">
      <selection activeCell="A4" sqref="A4"/>
    </sheetView>
  </sheetViews>
  <sheetFormatPr defaultRowHeight="15" x14ac:dyDescent="0.25"/>
  <cols>
    <col min="1" max="1" width="26" bestFit="1" customWidth="1"/>
  </cols>
  <sheetData>
    <row r="1" spans="1:1" s="9" customFormat="1" ht="23.45" x14ac:dyDescent="0.45">
      <c r="A1" s="71" t="s">
        <v>0</v>
      </c>
    </row>
    <row r="2" spans="1:1" s="9" customFormat="1" ht="14.45" x14ac:dyDescent="0.3"/>
    <row r="3" spans="1:1" s="9" customFormat="1" ht="23.45" x14ac:dyDescent="0.45">
      <c r="A3" s="72" t="s">
        <v>31</v>
      </c>
    </row>
    <row r="4" spans="1:1" s="73" customFormat="1" ht="15.6" x14ac:dyDescent="0.3">
      <c r="A4" s="2"/>
    </row>
    <row r="5" spans="1:1" s="9" customFormat="1" ht="18" x14ac:dyDescent="0.35">
      <c r="A5" s="74" t="s">
        <v>83</v>
      </c>
    </row>
    <row r="6" spans="1:1" s="9" customFormat="1" ht="18" x14ac:dyDescent="0.35">
      <c r="A6" s="74"/>
    </row>
    <row r="7" spans="1:1" ht="23.45" x14ac:dyDescent="0.45">
      <c r="A7" s="69" t="s">
        <v>1</v>
      </c>
    </row>
    <row r="8" spans="1:1" s="9" customFormat="1" ht="23.45" x14ac:dyDescent="0.45">
      <c r="A8" s="69"/>
    </row>
    <row r="9" spans="1:1" ht="18" x14ac:dyDescent="0.35">
      <c r="A9" s="70" t="s">
        <v>186</v>
      </c>
    </row>
    <row r="10" spans="1:1" s="9" customFormat="1" ht="14.45" x14ac:dyDescent="0.3"/>
    <row r="11" spans="1:1" ht="18" x14ac:dyDescent="0.35">
      <c r="A11" s="70" t="s">
        <v>187</v>
      </c>
    </row>
    <row r="12" spans="1:1" s="9" customFormat="1" ht="18" x14ac:dyDescent="0.35">
      <c r="A12" s="70"/>
    </row>
    <row r="13" spans="1:1" s="9" customFormat="1" ht="18.75" x14ac:dyDescent="0.3">
      <c r="A13" s="70" t="s">
        <v>185</v>
      </c>
    </row>
    <row r="14" spans="1:1" s="9" customFormat="1" ht="18.75" x14ac:dyDescent="0.3">
      <c r="A14" s="70"/>
    </row>
    <row r="15" spans="1:1" ht="18" x14ac:dyDescent="0.35">
      <c r="A15" s="70" t="s">
        <v>199</v>
      </c>
    </row>
    <row r="16" spans="1:1" s="9" customFormat="1" ht="18" x14ac:dyDescent="0.35">
      <c r="A16" s="70"/>
    </row>
    <row r="17" spans="1:1" ht="18" x14ac:dyDescent="0.35">
      <c r="A17" s="70" t="s">
        <v>198</v>
      </c>
    </row>
    <row r="18" spans="1:1" s="9" customFormat="1" ht="18" x14ac:dyDescent="0.35">
      <c r="A18" s="70"/>
    </row>
    <row r="19" spans="1:1" ht="18" x14ac:dyDescent="0.35">
      <c r="A19" s="70" t="s">
        <v>165</v>
      </c>
    </row>
    <row r="20" spans="1:1" s="9" customFormat="1" ht="18" x14ac:dyDescent="0.35">
      <c r="A20" s="70"/>
    </row>
    <row r="21" spans="1:1" ht="18.75" x14ac:dyDescent="0.3">
      <c r="A21" s="70" t="s">
        <v>166</v>
      </c>
    </row>
  </sheetData>
  <pageMargins left="0.7" right="0.7" top="0.75" bottom="0.75" header="0.3" footer="0.3"/>
  <pageSetup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election activeCell="B32" sqref="B32"/>
    </sheetView>
  </sheetViews>
  <sheetFormatPr defaultRowHeight="15" x14ac:dyDescent="0.25"/>
  <cols>
    <col min="1" max="1" width="46.140625" customWidth="1"/>
    <col min="2" max="4" width="18.7109375" customWidth="1"/>
    <col min="5" max="7" width="10.7109375" customWidth="1"/>
  </cols>
  <sheetData>
    <row r="1" spans="1:9" s="9" customFormat="1" ht="15.75" x14ac:dyDescent="0.25">
      <c r="A1" s="275" t="s">
        <v>184</v>
      </c>
    </row>
    <row r="2" spans="1:9" s="9" customFormat="1" ht="15.75" thickBot="1" x14ac:dyDescent="0.3">
      <c r="A2" s="1"/>
    </row>
    <row r="3" spans="1:9" x14ac:dyDescent="0.25">
      <c r="A3" s="343" t="s">
        <v>2</v>
      </c>
      <c r="B3" s="322"/>
      <c r="C3" s="295" t="s">
        <v>159</v>
      </c>
      <c r="D3" s="323"/>
      <c r="E3" s="345" t="s">
        <v>163</v>
      </c>
      <c r="F3" s="345"/>
      <c r="G3" s="336"/>
      <c r="H3" s="296" t="s">
        <v>158</v>
      </c>
      <c r="I3" s="297"/>
    </row>
    <row r="4" spans="1:9" x14ac:dyDescent="0.25">
      <c r="A4" s="344"/>
      <c r="B4" s="324" t="s">
        <v>154</v>
      </c>
      <c r="C4" s="298" t="s">
        <v>47</v>
      </c>
      <c r="D4" s="325" t="s">
        <v>84</v>
      </c>
      <c r="E4" s="299" t="s">
        <v>161</v>
      </c>
      <c r="F4" s="299" t="s">
        <v>162</v>
      </c>
      <c r="G4" s="337" t="s">
        <v>154</v>
      </c>
      <c r="H4" s="300" t="s">
        <v>47</v>
      </c>
      <c r="I4" s="301" t="s">
        <v>84</v>
      </c>
    </row>
    <row r="5" spans="1:9" x14ac:dyDescent="0.25">
      <c r="A5" s="302" t="s">
        <v>14</v>
      </c>
      <c r="B5" s="326">
        <v>12321201665.277697</v>
      </c>
      <c r="C5" s="303">
        <v>12926094875.077103</v>
      </c>
      <c r="D5" s="327">
        <v>15319010482.277506</v>
      </c>
      <c r="E5" s="304">
        <f t="shared" ref="E5:E8" si="0">C5/B5-1</f>
        <v>4.9093686332888353E-2</v>
      </c>
      <c r="F5" s="304">
        <f t="shared" ref="F5:F8" si="1">D5/C5-1</f>
        <v>0.18512285654147576</v>
      </c>
      <c r="G5" s="338">
        <f t="shared" ref="G5:G11" si="2">B5/$B$11</f>
        <v>0.24816819788599309</v>
      </c>
      <c r="H5" s="304">
        <f t="shared" ref="H5:H11" si="3">C5/$C$11</f>
        <v>0.25215005308360583</v>
      </c>
      <c r="I5" s="305">
        <f t="shared" ref="I5:I11" si="4">D5/$D$11</f>
        <v>0.28353706065272799</v>
      </c>
    </row>
    <row r="6" spans="1:9" x14ac:dyDescent="0.25">
      <c r="A6" s="302" t="s">
        <v>78</v>
      </c>
      <c r="B6" s="326">
        <v>827710993.64440024</v>
      </c>
      <c r="C6" s="303">
        <v>963222889.21650028</v>
      </c>
      <c r="D6" s="327">
        <v>401743622.25340009</v>
      </c>
      <c r="E6" s="304">
        <f t="shared" si="0"/>
        <v>0.16371885430135835</v>
      </c>
      <c r="F6" s="304">
        <f t="shared" si="1"/>
        <v>-0.58291728036053603</v>
      </c>
      <c r="G6" s="338">
        <f t="shared" si="2"/>
        <v>1.6671388980023311E-2</v>
      </c>
      <c r="H6" s="304">
        <f t="shared" si="3"/>
        <v>1.8789642579181209E-2</v>
      </c>
      <c r="I6" s="305">
        <f t="shared" si="4"/>
        <v>7.4358070269284031E-3</v>
      </c>
    </row>
    <row r="7" spans="1:9" x14ac:dyDescent="0.25">
      <c r="A7" s="302" t="s">
        <v>18</v>
      </c>
      <c r="B7" s="326">
        <v>14787046216.199919</v>
      </c>
      <c r="C7" s="303">
        <v>15378054328.664045</v>
      </c>
      <c r="D7" s="327">
        <v>15705431958.499626</v>
      </c>
      <c r="E7" s="304">
        <f t="shared" si="0"/>
        <v>3.9967962757609277E-2</v>
      </c>
      <c r="F7" s="304">
        <f t="shared" si="1"/>
        <v>2.128862487014116E-2</v>
      </c>
      <c r="G7" s="338">
        <f t="shared" si="2"/>
        <v>0.29783414891038706</v>
      </c>
      <c r="H7" s="304">
        <f t="shared" si="3"/>
        <v>0.29998056278943136</v>
      </c>
      <c r="I7" s="305">
        <f t="shared" si="4"/>
        <v>0.2906892725836398</v>
      </c>
    </row>
    <row r="8" spans="1:9" x14ac:dyDescent="0.25">
      <c r="A8" s="302" t="s">
        <v>156</v>
      </c>
      <c r="B8" s="326">
        <v>1406337484.2837071</v>
      </c>
      <c r="C8" s="303">
        <v>1558049857.8650291</v>
      </c>
      <c r="D8" s="327">
        <v>1588972739.210403</v>
      </c>
      <c r="E8" s="304">
        <f t="shared" si="0"/>
        <v>0.10787764336566341</v>
      </c>
      <c r="F8" s="304">
        <f t="shared" si="1"/>
        <v>1.9847170608357168E-2</v>
      </c>
      <c r="G8" s="338">
        <f t="shared" si="2"/>
        <v>2.8325827997584579E-2</v>
      </c>
      <c r="H8" s="304">
        <f t="shared" si="3"/>
        <v>3.0392965405588376E-2</v>
      </c>
      <c r="I8" s="305">
        <f t="shared" si="4"/>
        <v>2.9410036663546288E-2</v>
      </c>
    </row>
    <row r="9" spans="1:9" x14ac:dyDescent="0.25">
      <c r="A9" s="302" t="s">
        <v>155</v>
      </c>
      <c r="B9" s="326">
        <v>18184725361.200466</v>
      </c>
      <c r="C9" s="303">
        <v>18402782874.136528</v>
      </c>
      <c r="D9" s="327">
        <v>18942933126.064644</v>
      </c>
      <c r="E9" s="304">
        <f>C9/B9-1</f>
        <v>1.1991245872831069E-2</v>
      </c>
      <c r="F9" s="304">
        <f>D9/C9-1</f>
        <v>2.9351552731041064E-2</v>
      </c>
      <c r="G9" s="338">
        <f t="shared" si="2"/>
        <v>0.3662687004513957</v>
      </c>
      <c r="H9" s="304">
        <f t="shared" si="3"/>
        <v>0.35898411109038986</v>
      </c>
      <c r="I9" s="305">
        <f t="shared" si="4"/>
        <v>0.35061165242489217</v>
      </c>
    </row>
    <row r="10" spans="1:9" x14ac:dyDescent="0.25">
      <c r="A10" s="306" t="s">
        <v>157</v>
      </c>
      <c r="B10" s="328">
        <v>2121570525.4396939</v>
      </c>
      <c r="C10" s="273">
        <v>2035297668.8958123</v>
      </c>
      <c r="D10" s="329">
        <v>2070155550.2136519</v>
      </c>
      <c r="E10" s="274">
        <f t="shared" ref="E10:E11" si="5">C10/B10-1</f>
        <v>-4.0664618738517677E-2</v>
      </c>
      <c r="F10" s="274">
        <f t="shared" ref="F10:F11" si="6">D10/C10-1</f>
        <v>1.7126674810545417E-2</v>
      </c>
      <c r="G10" s="339">
        <f t="shared" si="2"/>
        <v>4.2731735774616253E-2</v>
      </c>
      <c r="H10" s="274">
        <f t="shared" si="3"/>
        <v>3.9702665051803365E-2</v>
      </c>
      <c r="I10" s="307">
        <f t="shared" si="4"/>
        <v>3.8316170648265292E-2</v>
      </c>
    </row>
    <row r="11" spans="1:9" x14ac:dyDescent="0.25">
      <c r="A11" s="308" t="s">
        <v>34</v>
      </c>
      <c r="B11" s="330">
        <f>SUM(B5:B10)</f>
        <v>49648592246.045883</v>
      </c>
      <c r="C11" s="270">
        <f>SUM(C5:C10)</f>
        <v>51263502493.855019</v>
      </c>
      <c r="D11" s="331">
        <f>SUM(D5:D10)</f>
        <v>54028247478.519234</v>
      </c>
      <c r="E11" s="309">
        <f t="shared" si="5"/>
        <v>3.2526808409915287E-2</v>
      </c>
      <c r="F11" s="310">
        <f t="shared" si="6"/>
        <v>5.3932034491705361E-2</v>
      </c>
      <c r="G11" s="338">
        <f t="shared" si="2"/>
        <v>1</v>
      </c>
      <c r="H11" s="304">
        <f t="shared" si="3"/>
        <v>1</v>
      </c>
      <c r="I11" s="305">
        <f t="shared" si="4"/>
        <v>1</v>
      </c>
    </row>
    <row r="12" spans="1:9" x14ac:dyDescent="0.25">
      <c r="A12" s="311" t="s">
        <v>160</v>
      </c>
      <c r="B12" s="332">
        <v>6655829</v>
      </c>
      <c r="C12" s="312">
        <v>6708874</v>
      </c>
      <c r="D12" s="333">
        <v>6745408</v>
      </c>
      <c r="E12" s="313">
        <f t="shared" ref="E12" si="7">C12/B12-1</f>
        <v>7.9697059524816982E-3</v>
      </c>
      <c r="F12" s="314">
        <f t="shared" ref="F12" si="8">D12/C12-1</f>
        <v>5.4456232148643036E-3</v>
      </c>
      <c r="G12" s="340"/>
      <c r="H12" s="10"/>
      <c r="I12" s="315"/>
    </row>
    <row r="13" spans="1:9" ht="16.5" thickBot="1" x14ac:dyDescent="0.3">
      <c r="A13" s="316" t="s">
        <v>200</v>
      </c>
      <c r="B13" s="334">
        <f>B11/$B$12</f>
        <v>7459.415235284122</v>
      </c>
      <c r="C13" s="317">
        <f>C11/$C$12</f>
        <v>7641.1484988173897</v>
      </c>
      <c r="D13" s="335">
        <f>D11/$D$12</f>
        <v>8009.6337357976317</v>
      </c>
      <c r="E13" s="318">
        <f t="shared" ref="E13" si="9">C13/B13-1</f>
        <v>2.4362937013298724E-2</v>
      </c>
      <c r="F13" s="319">
        <f t="shared" ref="F13" si="10">D13/C13-1</f>
        <v>4.8223802617796574E-2</v>
      </c>
      <c r="G13" s="341"/>
      <c r="H13" s="320"/>
      <c r="I13" s="321"/>
    </row>
  </sheetData>
  <mergeCells count="2">
    <mergeCell ref="A3:A4"/>
    <mergeCell ref="E3:F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topLeftCell="C1" workbookViewId="0">
      <pane ySplit="4" topLeftCell="A5" activePane="bottomLeft" state="frozen"/>
      <selection pane="bottomLeft" activeCell="A2" sqref="A2"/>
    </sheetView>
  </sheetViews>
  <sheetFormatPr defaultColWidth="9.140625" defaultRowHeight="12.75" x14ac:dyDescent="0.2"/>
  <cols>
    <col min="1" max="1" width="70" style="39" customWidth="1"/>
    <col min="2" max="2" width="49.5703125" style="39" customWidth="1"/>
    <col min="3" max="7" width="20.7109375" style="39" customWidth="1"/>
    <col min="8" max="8" width="20.7109375" style="3" customWidth="1"/>
    <col min="9" max="9" width="19.7109375" style="41" customWidth="1"/>
    <col min="10" max="16384" width="9.140625" style="3"/>
  </cols>
  <sheetData>
    <row r="1" spans="1:9" ht="15.75" x14ac:dyDescent="0.2">
      <c r="A1" s="44" t="s">
        <v>164</v>
      </c>
      <c r="B1" s="29"/>
      <c r="C1" s="29"/>
      <c r="D1" s="29"/>
      <c r="E1" s="29"/>
      <c r="F1" s="29"/>
      <c r="G1" s="29"/>
      <c r="I1" s="17"/>
    </row>
    <row r="2" spans="1:9" ht="13.5" thickBot="1" x14ac:dyDescent="0.25">
      <c r="A2" s="29"/>
      <c r="B2" s="29"/>
      <c r="C2" s="29"/>
      <c r="D2" s="29"/>
      <c r="E2" s="29"/>
      <c r="F2" s="29"/>
      <c r="G2" s="29"/>
      <c r="I2" s="17"/>
    </row>
    <row r="3" spans="1:9" ht="15" x14ac:dyDescent="0.2">
      <c r="A3" s="125"/>
      <c r="B3" s="27"/>
      <c r="C3" s="282" t="s">
        <v>151</v>
      </c>
      <c r="D3" s="283" t="s">
        <v>87</v>
      </c>
      <c r="E3" s="284" t="s">
        <v>104</v>
      </c>
      <c r="F3" s="285" t="s">
        <v>101</v>
      </c>
      <c r="G3" s="285" t="s">
        <v>102</v>
      </c>
      <c r="H3" s="285" t="s">
        <v>89</v>
      </c>
      <c r="I3" s="286" t="s">
        <v>85</v>
      </c>
    </row>
    <row r="4" spans="1:9" s="5" customFormat="1" ht="21.75" customHeight="1" thickBot="1" x14ac:dyDescent="0.25">
      <c r="A4" s="205" t="s">
        <v>2</v>
      </c>
      <c r="B4" s="193" t="s">
        <v>3</v>
      </c>
      <c r="C4" s="199" t="s">
        <v>5</v>
      </c>
      <c r="D4" s="194" t="s">
        <v>5</v>
      </c>
      <c r="E4" s="200" t="s">
        <v>11</v>
      </c>
      <c r="F4" s="195" t="s">
        <v>11</v>
      </c>
      <c r="G4" s="195" t="s">
        <v>11</v>
      </c>
      <c r="H4" s="195" t="s">
        <v>11</v>
      </c>
      <c r="I4" s="196" t="s">
        <v>11</v>
      </c>
    </row>
    <row r="5" spans="1:9" ht="15.75" x14ac:dyDescent="0.2">
      <c r="A5" s="221" t="s">
        <v>196</v>
      </c>
      <c r="B5" s="29"/>
      <c r="C5" s="48"/>
      <c r="D5" s="61"/>
      <c r="E5" s="233"/>
      <c r="F5" s="256"/>
      <c r="G5" s="16"/>
      <c r="H5" s="256"/>
      <c r="I5" s="257"/>
    </row>
    <row r="6" spans="1:9" ht="15" x14ac:dyDescent="0.2">
      <c r="A6" s="222" t="s">
        <v>14</v>
      </c>
      <c r="B6" s="29"/>
      <c r="C6" s="48"/>
      <c r="D6" s="61"/>
      <c r="E6" s="233"/>
      <c r="F6" s="256"/>
      <c r="G6" s="16"/>
      <c r="H6" s="256"/>
      <c r="I6" s="257"/>
    </row>
    <row r="7" spans="1:9" ht="15" x14ac:dyDescent="0.2">
      <c r="A7" s="212" t="s">
        <v>139</v>
      </c>
      <c r="B7" s="161" t="s">
        <v>92</v>
      </c>
      <c r="C7" s="232">
        <v>2440846189.4876995</v>
      </c>
      <c r="D7" s="61">
        <v>2663553922.8671002</v>
      </c>
      <c r="E7" s="233">
        <v>4003726758.1810265</v>
      </c>
      <c r="F7" s="260">
        <f t="shared" ref="F7:F49" si="0">D7-C7</f>
        <v>222707733.37940073</v>
      </c>
      <c r="G7" s="16">
        <f t="shared" ref="G7:G49" si="1">D7/C7-1</f>
        <v>9.1242018582966988E-2</v>
      </c>
      <c r="H7" s="260">
        <f t="shared" ref="H7:H57" si="2">E7-D7</f>
        <v>1340172835.3139262</v>
      </c>
      <c r="I7" s="257">
        <f t="shared" ref="I7:I15" si="3">E7/D7-1</f>
        <v>0.50315213212253607</v>
      </c>
    </row>
    <row r="8" spans="1:9" ht="25.5" x14ac:dyDescent="0.2">
      <c r="A8" s="212" t="s">
        <v>16</v>
      </c>
      <c r="B8" s="161" t="s">
        <v>167</v>
      </c>
      <c r="C8" s="232">
        <v>5247961457.7299986</v>
      </c>
      <c r="D8" s="61">
        <v>5444811655.9700003</v>
      </c>
      <c r="E8" s="233">
        <v>6218010823.5400009</v>
      </c>
      <c r="F8" s="260">
        <f t="shared" si="0"/>
        <v>196850198.24000168</v>
      </c>
      <c r="G8" s="16">
        <f t="shared" si="1"/>
        <v>3.750984069253227E-2</v>
      </c>
      <c r="H8" s="260">
        <f t="shared" si="2"/>
        <v>773199167.57000065</v>
      </c>
      <c r="I8" s="257">
        <f t="shared" si="3"/>
        <v>0.1420065957143295</v>
      </c>
    </row>
    <row r="9" spans="1:9" ht="25.5" x14ac:dyDescent="0.2">
      <c r="A9" s="212" t="s">
        <v>17</v>
      </c>
      <c r="B9" s="161" t="s">
        <v>167</v>
      </c>
      <c r="C9" s="232">
        <v>2633299164.7499995</v>
      </c>
      <c r="D9" s="61">
        <v>2667791625.5400009</v>
      </c>
      <c r="E9" s="233">
        <v>2513027841.5214791</v>
      </c>
      <c r="F9" s="260">
        <f t="shared" si="0"/>
        <v>34492460.790001392</v>
      </c>
      <c r="G9" s="16">
        <f t="shared" si="1"/>
        <v>1.3098572791016672E-2</v>
      </c>
      <c r="H9" s="260">
        <f t="shared" si="2"/>
        <v>-154763784.01852179</v>
      </c>
      <c r="I9" s="257">
        <f t="shared" si="3"/>
        <v>-5.8011946111868995E-2</v>
      </c>
    </row>
    <row r="10" spans="1:9" x14ac:dyDescent="0.2">
      <c r="A10" s="212" t="s">
        <v>13</v>
      </c>
      <c r="B10" s="29" t="s">
        <v>14</v>
      </c>
      <c r="C10" s="232">
        <v>613242309.5</v>
      </c>
      <c r="D10" s="61">
        <v>738875371.88999999</v>
      </c>
      <c r="E10" s="233">
        <v>877846982.06000006</v>
      </c>
      <c r="F10" s="256">
        <f t="shared" si="0"/>
        <v>125633062.38999999</v>
      </c>
      <c r="G10" s="16">
        <f t="shared" si="1"/>
        <v>0.20486691874282692</v>
      </c>
      <c r="H10" s="256">
        <f>E10-D10</f>
        <v>138971610.17000008</v>
      </c>
      <c r="I10" s="257">
        <f>E10/D10-1</f>
        <v>0.1880853191987153</v>
      </c>
    </row>
    <row r="11" spans="1:9" x14ac:dyDescent="0.2">
      <c r="A11" s="212" t="s">
        <v>15</v>
      </c>
      <c r="B11" s="29" t="s">
        <v>14</v>
      </c>
      <c r="C11" s="232">
        <v>113600884.64999999</v>
      </c>
      <c r="D11" s="61">
        <v>118094213</v>
      </c>
      <c r="E11" s="233">
        <v>131546524.16</v>
      </c>
      <c r="F11" s="256">
        <f t="shared" si="0"/>
        <v>4493328.3500000089</v>
      </c>
      <c r="G11" s="16">
        <f t="shared" si="1"/>
        <v>3.955363872247819E-2</v>
      </c>
      <c r="H11" s="256">
        <f>E11-D11</f>
        <v>13452311.159999996</v>
      </c>
      <c r="I11" s="257">
        <f>E11/D11-1</f>
        <v>0.11391168811972174</v>
      </c>
    </row>
    <row r="12" spans="1:9" x14ac:dyDescent="0.2">
      <c r="A12" s="212" t="s">
        <v>80</v>
      </c>
      <c r="B12" s="29" t="s">
        <v>14</v>
      </c>
      <c r="C12" s="236">
        <v>0</v>
      </c>
      <c r="D12" s="162">
        <v>8280670.6699999999</v>
      </c>
      <c r="E12" s="233">
        <v>137923230.75999999</v>
      </c>
      <c r="F12" s="256">
        <f t="shared" si="0"/>
        <v>8280670.6699999999</v>
      </c>
      <c r="G12" s="16" t="s">
        <v>32</v>
      </c>
      <c r="H12" s="256">
        <f>E12-D12</f>
        <v>129642560.08999999</v>
      </c>
      <c r="I12" s="257">
        <f>E12/D12-1</f>
        <v>15.656045899721789</v>
      </c>
    </row>
    <row r="13" spans="1:9" x14ac:dyDescent="0.2">
      <c r="A13" s="212" t="s">
        <v>71</v>
      </c>
      <c r="B13" s="29" t="s">
        <v>14</v>
      </c>
      <c r="C13" s="232">
        <v>953726559.39999998</v>
      </c>
      <c r="D13" s="61">
        <v>939321879.45000005</v>
      </c>
      <c r="E13" s="233">
        <v>1024794576.5150002</v>
      </c>
      <c r="F13" s="256">
        <f t="shared" si="0"/>
        <v>-14404679.949999928</v>
      </c>
      <c r="G13" s="16">
        <f t="shared" si="1"/>
        <v>-1.510357429813225E-2</v>
      </c>
      <c r="H13" s="256">
        <f t="shared" si="2"/>
        <v>85472697.065000176</v>
      </c>
      <c r="I13" s="257">
        <f t="shared" si="3"/>
        <v>9.0994044677259023E-2</v>
      </c>
    </row>
    <row r="14" spans="1:9" ht="15" x14ac:dyDescent="0.2">
      <c r="A14" s="212" t="s">
        <v>152</v>
      </c>
      <c r="B14" s="29" t="s">
        <v>14</v>
      </c>
      <c r="C14" s="232">
        <v>317953392.63999987</v>
      </c>
      <c r="D14" s="61">
        <v>345076466</v>
      </c>
      <c r="E14" s="233">
        <v>411694176.51000071</v>
      </c>
      <c r="F14" s="256">
        <f t="shared" si="0"/>
        <v>27123073.360000134</v>
      </c>
      <c r="G14" s="16">
        <f t="shared" si="1"/>
        <v>8.5305186193468385E-2</v>
      </c>
      <c r="H14" s="256">
        <f t="shared" si="2"/>
        <v>66617710.510000706</v>
      </c>
      <c r="I14" s="257">
        <f t="shared" si="3"/>
        <v>0.19305202490975071</v>
      </c>
    </row>
    <row r="15" spans="1:9" ht="25.5" customHeight="1" x14ac:dyDescent="0.2">
      <c r="A15" s="212" t="s">
        <v>204</v>
      </c>
      <c r="B15" s="161" t="s">
        <v>93</v>
      </c>
      <c r="C15" s="232">
        <v>571707.12000000011</v>
      </c>
      <c r="D15" s="61">
        <v>289069.69</v>
      </c>
      <c r="E15" s="233">
        <v>439569.02999999997</v>
      </c>
      <c r="F15" s="260">
        <f t="shared" si="0"/>
        <v>-282637.43000000011</v>
      </c>
      <c r="G15" s="16">
        <f t="shared" si="1"/>
        <v>-0.4943745146990649</v>
      </c>
      <c r="H15" s="260">
        <f t="shared" si="2"/>
        <v>150499.33999999997</v>
      </c>
      <c r="I15" s="257">
        <f t="shared" si="3"/>
        <v>0.52063341542311115</v>
      </c>
    </row>
    <row r="16" spans="1:9" x14ac:dyDescent="0.2">
      <c r="A16" s="223" t="s">
        <v>30</v>
      </c>
      <c r="B16" s="62"/>
      <c r="C16" s="237">
        <f>SUM(C7:C15)</f>
        <v>12321201665.277697</v>
      </c>
      <c r="D16" s="63">
        <f>SUM(D7:D15)</f>
        <v>12926094875.077103</v>
      </c>
      <c r="E16" s="238">
        <f>SUM(E7:E15)</f>
        <v>15319010482.277506</v>
      </c>
      <c r="F16" s="261">
        <f t="shared" si="0"/>
        <v>604893209.79940605</v>
      </c>
      <c r="G16" s="64">
        <f t="shared" si="1"/>
        <v>4.9093686332888353E-2</v>
      </c>
      <c r="H16" s="261">
        <f t="shared" si="2"/>
        <v>2392915607.2004032</v>
      </c>
      <c r="I16" s="262">
        <f>E16/D16-1</f>
        <v>0.18512285654147576</v>
      </c>
    </row>
    <row r="17" spans="1:9" x14ac:dyDescent="0.2">
      <c r="A17" s="223"/>
      <c r="B17" s="62"/>
      <c r="C17" s="239"/>
      <c r="D17" s="63"/>
      <c r="E17" s="238"/>
      <c r="F17" s="256"/>
      <c r="G17" s="16"/>
      <c r="H17" s="256"/>
      <c r="I17" s="262"/>
    </row>
    <row r="18" spans="1:9" ht="15" x14ac:dyDescent="0.2">
      <c r="A18" s="224" t="s">
        <v>78</v>
      </c>
      <c r="B18" s="62"/>
      <c r="C18" s="239"/>
      <c r="D18" s="63"/>
      <c r="E18" s="238"/>
      <c r="F18" s="256"/>
      <c r="G18" s="16"/>
      <c r="H18" s="256"/>
      <c r="I18" s="262"/>
    </row>
    <row r="19" spans="1:9" x14ac:dyDescent="0.2">
      <c r="A19" s="212" t="s">
        <v>49</v>
      </c>
      <c r="B19" s="29" t="s">
        <v>92</v>
      </c>
      <c r="C19" s="237">
        <v>827710993.64440024</v>
      </c>
      <c r="D19" s="63">
        <v>963222889.21650028</v>
      </c>
      <c r="E19" s="238">
        <v>401743622.25340009</v>
      </c>
      <c r="F19" s="261">
        <f t="shared" si="0"/>
        <v>135511895.57210004</v>
      </c>
      <c r="G19" s="64">
        <f t="shared" si="1"/>
        <v>0.16371885430135835</v>
      </c>
      <c r="H19" s="261">
        <f t="shared" si="2"/>
        <v>-561479266.96310019</v>
      </c>
      <c r="I19" s="262">
        <f>E19/D19-1</f>
        <v>-0.58291728036053603</v>
      </c>
    </row>
    <row r="20" spans="1:9" x14ac:dyDescent="0.2">
      <c r="A20" s="225"/>
      <c r="B20" s="62"/>
      <c r="C20" s="239"/>
      <c r="D20" s="63"/>
      <c r="E20" s="238"/>
      <c r="F20" s="256"/>
      <c r="G20" s="16"/>
      <c r="H20" s="256"/>
      <c r="I20" s="262"/>
    </row>
    <row r="21" spans="1:9" ht="15" x14ac:dyDescent="0.2">
      <c r="A21" s="222" t="s">
        <v>18</v>
      </c>
      <c r="B21" s="29"/>
      <c r="C21" s="48"/>
      <c r="D21" s="61"/>
      <c r="E21" s="233"/>
      <c r="F21" s="256"/>
      <c r="G21" s="16"/>
      <c r="H21" s="256"/>
      <c r="I21" s="257"/>
    </row>
    <row r="22" spans="1:9" x14ac:dyDescent="0.2">
      <c r="A22" s="212" t="s">
        <v>9</v>
      </c>
      <c r="B22" s="29" t="s">
        <v>92</v>
      </c>
      <c r="C22" s="232">
        <v>2429300207.8298988</v>
      </c>
      <c r="D22" s="61">
        <v>2788290670.1440902</v>
      </c>
      <c r="E22" s="233">
        <v>2797636839.5596561</v>
      </c>
      <c r="F22" s="256">
        <f t="shared" si="0"/>
        <v>358990462.31419134</v>
      </c>
      <c r="G22" s="16">
        <f t="shared" si="1"/>
        <v>0.14777525690613547</v>
      </c>
      <c r="H22" s="256">
        <f t="shared" si="2"/>
        <v>9346169.4155659676</v>
      </c>
      <c r="I22" s="257">
        <f>E22/D22-1</f>
        <v>3.3519351176838352E-3</v>
      </c>
    </row>
    <row r="23" spans="1:9" x14ac:dyDescent="0.2">
      <c r="A23" s="212" t="s">
        <v>174</v>
      </c>
      <c r="B23" s="29" t="s">
        <v>28</v>
      </c>
      <c r="C23" s="232">
        <v>10853497932.690002</v>
      </c>
      <c r="D23" s="61">
        <v>10929613455.310001</v>
      </c>
      <c r="E23" s="233">
        <v>11050020587.379997</v>
      </c>
      <c r="F23" s="256">
        <f t="shared" si="0"/>
        <v>76115522.619998932</v>
      </c>
      <c r="G23" s="16">
        <f t="shared" si="1"/>
        <v>7.0129946209087635E-3</v>
      </c>
      <c r="H23" s="256">
        <f t="shared" si="2"/>
        <v>120407132.06999588</v>
      </c>
      <c r="I23" s="257">
        <f>E23/D23-1</f>
        <v>1.101659565201718E-2</v>
      </c>
    </row>
    <row r="24" spans="1:9" x14ac:dyDescent="0.2">
      <c r="A24" s="212" t="s">
        <v>129</v>
      </c>
      <c r="B24" s="29" t="s">
        <v>28</v>
      </c>
      <c r="C24" s="232">
        <v>1504248075.6800175</v>
      </c>
      <c r="D24" s="61">
        <v>1660150203.2099533</v>
      </c>
      <c r="E24" s="233">
        <v>1857774531.5599723</v>
      </c>
      <c r="F24" s="256">
        <f t="shared" si="0"/>
        <v>155902127.52993584</v>
      </c>
      <c r="G24" s="16">
        <f t="shared" si="1"/>
        <v>0.10364123448152518</v>
      </c>
      <c r="H24" s="256">
        <f t="shared" si="2"/>
        <v>197624328.35001898</v>
      </c>
      <c r="I24" s="257">
        <f>E24/D24-1</f>
        <v>0.11904002900936672</v>
      </c>
    </row>
    <row r="25" spans="1:9" x14ac:dyDescent="0.2">
      <c r="A25" s="223" t="s">
        <v>30</v>
      </c>
      <c r="B25" s="62"/>
      <c r="C25" s="237">
        <f>SUM(C22:C24)</f>
        <v>14787046216.199919</v>
      </c>
      <c r="D25" s="63">
        <f>SUM(D22:D24)</f>
        <v>15378054328.664045</v>
      </c>
      <c r="E25" s="238">
        <f>SUM(E22:E24)</f>
        <v>15705431958.499626</v>
      </c>
      <c r="F25" s="261">
        <f t="shared" si="0"/>
        <v>591008112.46412659</v>
      </c>
      <c r="G25" s="64">
        <f t="shared" si="1"/>
        <v>3.9967962757609277E-2</v>
      </c>
      <c r="H25" s="261">
        <f t="shared" si="2"/>
        <v>327377629.83558083</v>
      </c>
      <c r="I25" s="262">
        <f>E25/D25-1</f>
        <v>2.128862487014116E-2</v>
      </c>
    </row>
    <row r="26" spans="1:9" x14ac:dyDescent="0.2">
      <c r="A26" s="226"/>
      <c r="B26" s="29"/>
      <c r="C26" s="232"/>
      <c r="D26" s="61"/>
      <c r="E26" s="233"/>
      <c r="F26" s="256"/>
      <c r="G26" s="16"/>
      <c r="H26" s="256"/>
      <c r="I26" s="257"/>
    </row>
    <row r="27" spans="1:9" ht="15" x14ac:dyDescent="0.2">
      <c r="A27" s="222" t="s">
        <v>156</v>
      </c>
      <c r="B27" s="29"/>
      <c r="C27" s="232"/>
      <c r="D27" s="61"/>
      <c r="E27" s="233"/>
      <c r="F27" s="256"/>
      <c r="G27" s="16"/>
      <c r="H27" s="256"/>
      <c r="I27" s="257"/>
    </row>
    <row r="28" spans="1:9" x14ac:dyDescent="0.2">
      <c r="A28" s="212" t="s">
        <v>19</v>
      </c>
      <c r="B28" s="29" t="s">
        <v>20</v>
      </c>
      <c r="C28" s="232">
        <v>913653087.63230705</v>
      </c>
      <c r="D28" s="61">
        <v>1098412310.1866291</v>
      </c>
      <c r="E28" s="233">
        <v>1146154558.1240029</v>
      </c>
      <c r="F28" s="256">
        <f t="shared" si="0"/>
        <v>184759222.554322</v>
      </c>
      <c r="G28" s="16">
        <f t="shared" si="1"/>
        <v>0.20222032306935844</v>
      </c>
      <c r="H28" s="256">
        <f t="shared" si="2"/>
        <v>47742247.937373877</v>
      </c>
      <c r="I28" s="257">
        <f>E28/D28-1</f>
        <v>4.3464778657899439E-2</v>
      </c>
    </row>
    <row r="29" spans="1:9" x14ac:dyDescent="0.2">
      <c r="A29" s="212" t="s">
        <v>10</v>
      </c>
      <c r="B29" s="29" t="s">
        <v>92</v>
      </c>
      <c r="C29" s="232">
        <v>62684396.651400007</v>
      </c>
      <c r="D29" s="61">
        <v>49637547.678400002</v>
      </c>
      <c r="E29" s="233">
        <v>22818181.086399995</v>
      </c>
      <c r="F29" s="256">
        <f t="shared" si="0"/>
        <v>-13046848.973000005</v>
      </c>
      <c r="G29" s="16">
        <f t="shared" si="1"/>
        <v>-0.2081355117056648</v>
      </c>
      <c r="H29" s="256">
        <f t="shared" si="2"/>
        <v>-26819366.592000008</v>
      </c>
      <c r="I29" s="257">
        <f>E29/D29-1</f>
        <v>-0.54030402077398709</v>
      </c>
    </row>
    <row r="30" spans="1:9" x14ac:dyDescent="0.2">
      <c r="A30" s="212" t="s">
        <v>21</v>
      </c>
      <c r="B30" s="29" t="s">
        <v>14</v>
      </c>
      <c r="C30" s="232">
        <v>430000000</v>
      </c>
      <c r="D30" s="61">
        <v>410000000</v>
      </c>
      <c r="E30" s="233">
        <v>420000000</v>
      </c>
      <c r="F30" s="256">
        <f t="shared" si="0"/>
        <v>-20000000</v>
      </c>
      <c r="G30" s="16">
        <f t="shared" si="1"/>
        <v>-4.6511627906976716E-2</v>
      </c>
      <c r="H30" s="256">
        <f t="shared" si="2"/>
        <v>10000000</v>
      </c>
      <c r="I30" s="257">
        <f>E30/D30-1</f>
        <v>2.4390243902439046E-2</v>
      </c>
    </row>
    <row r="31" spans="1:9" s="4" customFormat="1" x14ac:dyDescent="0.2">
      <c r="A31" s="223" t="s">
        <v>30</v>
      </c>
      <c r="B31" s="62"/>
      <c r="C31" s="237">
        <f>SUM(C28:C30)</f>
        <v>1406337484.2837071</v>
      </c>
      <c r="D31" s="63">
        <f>SUM(D28:D30)</f>
        <v>1558049857.8650291</v>
      </c>
      <c r="E31" s="238">
        <f>SUM(E28:E30)</f>
        <v>1588972739.210403</v>
      </c>
      <c r="F31" s="261">
        <f t="shared" si="0"/>
        <v>151712373.58132195</v>
      </c>
      <c r="G31" s="64">
        <f t="shared" si="1"/>
        <v>0.10787764336566341</v>
      </c>
      <c r="H31" s="261">
        <f t="shared" si="2"/>
        <v>30922881.345373869</v>
      </c>
      <c r="I31" s="262">
        <f>E31/D31-1</f>
        <v>1.9847170608357168E-2</v>
      </c>
    </row>
    <row r="32" spans="1:9" s="4" customFormat="1" x14ac:dyDescent="0.2">
      <c r="A32" s="223"/>
      <c r="B32" s="62"/>
      <c r="C32" s="237"/>
      <c r="D32" s="63"/>
      <c r="E32" s="238"/>
      <c r="F32" s="256"/>
      <c r="G32" s="16"/>
      <c r="H32" s="261"/>
      <c r="I32" s="262"/>
    </row>
    <row r="33" spans="1:10" s="168" customFormat="1" ht="15" x14ac:dyDescent="0.25">
      <c r="A33" s="227" t="s">
        <v>22</v>
      </c>
      <c r="B33" s="169"/>
      <c r="C33" s="240">
        <f>C16+C19+C25+C31</f>
        <v>29342296359.405724</v>
      </c>
      <c r="D33" s="170">
        <f>D16+D19+D25+D31</f>
        <v>30825421950.822678</v>
      </c>
      <c r="E33" s="241">
        <f>E16+E19+E25+E31</f>
        <v>33015158802.240936</v>
      </c>
      <c r="F33" s="258">
        <f t="shared" si="0"/>
        <v>1483125591.416954</v>
      </c>
      <c r="G33" s="165">
        <f t="shared" si="1"/>
        <v>5.0545655092926411E-2</v>
      </c>
      <c r="H33" s="258">
        <f t="shared" si="2"/>
        <v>2189736851.4182587</v>
      </c>
      <c r="I33" s="259">
        <f t="shared" ref="I33" si="4">E33/D33-1</f>
        <v>7.1036719461996523E-2</v>
      </c>
    </row>
    <row r="34" spans="1:10" s="168" customFormat="1" ht="15" x14ac:dyDescent="0.25">
      <c r="A34" s="227"/>
      <c r="B34" s="169"/>
      <c r="C34" s="240"/>
      <c r="D34" s="170"/>
      <c r="E34" s="241"/>
      <c r="F34" s="258"/>
      <c r="G34" s="165"/>
      <c r="H34" s="258"/>
      <c r="I34" s="259"/>
    </row>
    <row r="35" spans="1:10" s="168" customFormat="1" ht="15" x14ac:dyDescent="0.25">
      <c r="A35" s="227"/>
      <c r="B35" s="169"/>
      <c r="C35" s="240"/>
      <c r="D35" s="170"/>
      <c r="E35" s="241"/>
      <c r="F35" s="258"/>
      <c r="G35" s="165"/>
      <c r="H35" s="258"/>
      <c r="I35" s="259"/>
    </row>
    <row r="36" spans="1:10" ht="15.75" x14ac:dyDescent="0.25">
      <c r="A36" s="218" t="s">
        <v>197</v>
      </c>
      <c r="B36" s="166"/>
      <c r="C36" s="230"/>
      <c r="D36" s="167"/>
      <c r="E36" s="231"/>
      <c r="F36" s="167"/>
      <c r="G36" s="167"/>
      <c r="H36" s="255"/>
      <c r="I36" s="20"/>
    </row>
    <row r="37" spans="1:10" x14ac:dyDescent="0.2">
      <c r="A37" s="212" t="s">
        <v>88</v>
      </c>
      <c r="B37" s="29" t="s">
        <v>92</v>
      </c>
      <c r="C37" s="232">
        <v>12702377964.595005</v>
      </c>
      <c r="D37" s="61">
        <v>12973600015.793192</v>
      </c>
      <c r="E37" s="233">
        <v>13241711822.196964</v>
      </c>
      <c r="F37" s="256">
        <f>D37-C37</f>
        <v>271222051.19818687</v>
      </c>
      <c r="G37" s="16">
        <f>D37/C37-1</f>
        <v>2.1352069034172638E-2</v>
      </c>
      <c r="H37" s="256">
        <f>E37-D37</f>
        <v>268111806.40377235</v>
      </c>
      <c r="I37" s="257">
        <f>E37/D37-1</f>
        <v>2.0665952864077131E-2</v>
      </c>
    </row>
    <row r="38" spans="1:10" x14ac:dyDescent="0.2">
      <c r="A38" s="212" t="s">
        <v>170</v>
      </c>
      <c r="B38" s="29" t="s">
        <v>92</v>
      </c>
      <c r="C38" s="232">
        <v>5464680877.1303844</v>
      </c>
      <c r="D38" s="61">
        <v>5414967170.7156506</v>
      </c>
      <c r="E38" s="233">
        <v>5691057438.351244</v>
      </c>
      <c r="F38" s="256">
        <f>D38-C38</f>
        <v>-49713706.414733887</v>
      </c>
      <c r="G38" s="16">
        <f>D38/C38-1</f>
        <v>-9.0972753089361147E-3</v>
      </c>
      <c r="H38" s="256">
        <f>E38-D38</f>
        <v>276090267.63559341</v>
      </c>
      <c r="I38" s="257">
        <f>E38/D38-1</f>
        <v>5.0986508123022523E-2</v>
      </c>
    </row>
    <row r="39" spans="1:10" x14ac:dyDescent="0.2">
      <c r="A39" s="212" t="s">
        <v>8</v>
      </c>
      <c r="B39" s="106" t="s">
        <v>74</v>
      </c>
      <c r="C39" s="232">
        <v>17666519.475078505</v>
      </c>
      <c r="D39" s="61">
        <v>14215687.627687177</v>
      </c>
      <c r="E39" s="233">
        <v>10163865.516433213</v>
      </c>
      <c r="F39" s="256">
        <f>D39-C39</f>
        <v>-3450831.8473913278</v>
      </c>
      <c r="G39" s="16">
        <f>D39/C39-1</f>
        <v>-0.19533173199504783</v>
      </c>
      <c r="H39" s="256">
        <f>E39-D39</f>
        <v>-4051822.1112539638</v>
      </c>
      <c r="I39" s="257">
        <f>E39/D39-1</f>
        <v>-0.28502470069491637</v>
      </c>
    </row>
    <row r="40" spans="1:10" s="4" customFormat="1" ht="15" x14ac:dyDescent="0.25">
      <c r="A40" s="219" t="s">
        <v>29</v>
      </c>
      <c r="B40" s="163"/>
      <c r="C40" s="234">
        <f>SUM(C37:C39)</f>
        <v>18184725361.200466</v>
      </c>
      <c r="D40" s="164">
        <f>SUM(D37:D39)</f>
        <v>18402782874.136528</v>
      </c>
      <c r="E40" s="235">
        <f>SUM(E37:E39)</f>
        <v>18942933126.064644</v>
      </c>
      <c r="F40" s="258">
        <f>D40-C40</f>
        <v>218057512.93606186</v>
      </c>
      <c r="G40" s="165">
        <f>D40/C40-1</f>
        <v>1.1991245872831069E-2</v>
      </c>
      <c r="H40" s="258">
        <f>E40-D40</f>
        <v>540150251.92811584</v>
      </c>
      <c r="I40" s="259">
        <f>E40/D40-1</f>
        <v>2.9351552731041064E-2</v>
      </c>
    </row>
    <row r="41" spans="1:10" x14ac:dyDescent="0.2">
      <c r="A41" s="220"/>
      <c r="B41" s="29"/>
      <c r="C41" s="48"/>
      <c r="D41" s="61"/>
      <c r="E41" s="233"/>
      <c r="F41" s="256"/>
      <c r="G41" s="16"/>
      <c r="H41" s="256"/>
      <c r="I41" s="257"/>
    </row>
    <row r="42" spans="1:10" x14ac:dyDescent="0.2">
      <c r="A42" s="126"/>
      <c r="B42" s="29"/>
      <c r="C42" s="48"/>
      <c r="D42" s="61"/>
      <c r="E42" s="233"/>
      <c r="F42" s="256"/>
      <c r="G42" s="16"/>
      <c r="H42" s="256"/>
      <c r="I42" s="257"/>
      <c r="J42" s="6"/>
    </row>
    <row r="43" spans="1:10" ht="15.75" x14ac:dyDescent="0.2">
      <c r="A43" s="218" t="s">
        <v>103</v>
      </c>
      <c r="B43" s="29"/>
      <c r="C43" s="48"/>
      <c r="D43" s="61"/>
      <c r="E43" s="233"/>
      <c r="F43" s="256"/>
      <c r="G43" s="16"/>
      <c r="H43" s="256"/>
      <c r="I43" s="257"/>
    </row>
    <row r="44" spans="1:10" x14ac:dyDescent="0.2">
      <c r="A44" s="212" t="s">
        <v>23</v>
      </c>
      <c r="B44" s="106" t="s">
        <v>24</v>
      </c>
      <c r="C44" s="232">
        <v>346166634.42307532</v>
      </c>
      <c r="D44" s="61">
        <v>345591125.26289922</v>
      </c>
      <c r="E44" s="233">
        <v>330555329.23199904</v>
      </c>
      <c r="F44" s="256">
        <f t="shared" si="0"/>
        <v>-575509.16017609835</v>
      </c>
      <c r="G44" s="16">
        <f t="shared" si="1"/>
        <v>-1.6625205983102909E-3</v>
      </c>
      <c r="H44" s="256">
        <f t="shared" si="2"/>
        <v>-15035796.03090018</v>
      </c>
      <c r="I44" s="257">
        <f t="shared" ref="I44:I49" si="5">E44/D44-1</f>
        <v>-4.3507471493841487E-2</v>
      </c>
    </row>
    <row r="45" spans="1:10" x14ac:dyDescent="0.2">
      <c r="A45" s="212" t="s">
        <v>25</v>
      </c>
      <c r="B45" s="106" t="s">
        <v>74</v>
      </c>
      <c r="C45" s="232">
        <v>864416673.56137657</v>
      </c>
      <c r="D45" s="61">
        <v>778555577.82327271</v>
      </c>
      <c r="E45" s="233">
        <v>805132428.41520417</v>
      </c>
      <c r="F45" s="256">
        <f t="shared" si="0"/>
        <v>-85861095.738103867</v>
      </c>
      <c r="G45" s="16">
        <f t="shared" si="1"/>
        <v>-9.9328366011680602E-2</v>
      </c>
      <c r="H45" s="256">
        <f t="shared" si="2"/>
        <v>26576850.591931462</v>
      </c>
      <c r="I45" s="257">
        <f t="shared" si="5"/>
        <v>3.4136099398627939E-2</v>
      </c>
    </row>
    <row r="46" spans="1:10" x14ac:dyDescent="0.2">
      <c r="A46" s="212" t="s">
        <v>9</v>
      </c>
      <c r="B46" s="106" t="s">
        <v>26</v>
      </c>
      <c r="C46" s="232">
        <v>301888797.70193899</v>
      </c>
      <c r="D46" s="61">
        <v>266781783.52804115</v>
      </c>
      <c r="E46" s="233">
        <v>295921527.24946493</v>
      </c>
      <c r="F46" s="256">
        <f t="shared" si="0"/>
        <v>-35107014.173897833</v>
      </c>
      <c r="G46" s="16">
        <f t="shared" si="1"/>
        <v>-0.11629121199972348</v>
      </c>
      <c r="H46" s="256">
        <f t="shared" si="2"/>
        <v>29139743.721423775</v>
      </c>
      <c r="I46" s="257">
        <f t="shared" si="5"/>
        <v>0.10922688699380756</v>
      </c>
    </row>
    <row r="47" spans="1:10" x14ac:dyDescent="0.2">
      <c r="A47" s="212" t="s">
        <v>27</v>
      </c>
      <c r="B47" s="106" t="s">
        <v>26</v>
      </c>
      <c r="C47" s="232">
        <v>186142825.89271015</v>
      </c>
      <c r="D47" s="61">
        <v>206254450.7978619</v>
      </c>
      <c r="E47" s="233">
        <v>188080530.59604061</v>
      </c>
      <c r="F47" s="256">
        <f t="shared" si="0"/>
        <v>20111624.905151755</v>
      </c>
      <c r="G47" s="16">
        <f t="shared" si="1"/>
        <v>0.10804405062993827</v>
      </c>
      <c r="H47" s="256">
        <f t="shared" si="2"/>
        <v>-18173920.201821297</v>
      </c>
      <c r="I47" s="257">
        <f t="shared" si="5"/>
        <v>-8.8114075267313963E-2</v>
      </c>
    </row>
    <row r="48" spans="1:10" x14ac:dyDescent="0.2">
      <c r="A48" s="212" t="s">
        <v>77</v>
      </c>
      <c r="B48" s="106" t="s">
        <v>74</v>
      </c>
      <c r="C48" s="232">
        <v>422955593.86059272</v>
      </c>
      <c r="D48" s="61">
        <v>438114731.48373753</v>
      </c>
      <c r="E48" s="233">
        <v>450465734.72094327</v>
      </c>
      <c r="F48" s="256">
        <f t="shared" si="0"/>
        <v>15159137.623144805</v>
      </c>
      <c r="G48" s="16">
        <f t="shared" si="1"/>
        <v>3.5840967333656604E-2</v>
      </c>
      <c r="H48" s="256">
        <f t="shared" si="2"/>
        <v>12351003.237205744</v>
      </c>
      <c r="I48" s="257">
        <f t="shared" si="5"/>
        <v>2.8191252997536331E-2</v>
      </c>
    </row>
    <row r="49" spans="1:9" s="172" customFormat="1" ht="15" x14ac:dyDescent="0.25">
      <c r="A49" s="219" t="s">
        <v>94</v>
      </c>
      <c r="B49" s="163"/>
      <c r="C49" s="242">
        <f>SUM(C44:C48)</f>
        <v>2121570525.4396939</v>
      </c>
      <c r="D49" s="171">
        <f>SUM(D44:D48)</f>
        <v>2035297668.8958123</v>
      </c>
      <c r="E49" s="243">
        <f>SUM(E44:E48)</f>
        <v>2070155550.2136519</v>
      </c>
      <c r="F49" s="258">
        <f t="shared" si="0"/>
        <v>-86272856.543881655</v>
      </c>
      <c r="G49" s="165">
        <f t="shared" si="1"/>
        <v>-4.0664618738517677E-2</v>
      </c>
      <c r="H49" s="258">
        <f t="shared" si="2"/>
        <v>34857881.317839622</v>
      </c>
      <c r="I49" s="259">
        <f t="shared" si="5"/>
        <v>1.7126674810545417E-2</v>
      </c>
    </row>
    <row r="50" spans="1:9" x14ac:dyDescent="0.2">
      <c r="A50" s="228"/>
      <c r="B50" s="67"/>
      <c r="C50" s="244"/>
      <c r="D50" s="68"/>
      <c r="E50" s="245"/>
      <c r="F50" s="68"/>
      <c r="G50" s="68"/>
      <c r="H50" s="68"/>
      <c r="I50" s="263"/>
    </row>
    <row r="51" spans="1:9" ht="11.25" customHeight="1" x14ac:dyDescent="0.2">
      <c r="A51" s="126"/>
      <c r="B51" s="29"/>
      <c r="C51" s="48"/>
      <c r="D51" s="29"/>
      <c r="E51" s="137"/>
      <c r="F51" s="29"/>
      <c r="G51" s="29"/>
      <c r="H51" s="256"/>
      <c r="I51" s="18"/>
    </row>
    <row r="52" spans="1:9" ht="15" x14ac:dyDescent="0.2">
      <c r="A52" s="228"/>
      <c r="B52" s="66"/>
      <c r="C52" s="246">
        <v>2012</v>
      </c>
      <c r="D52" s="247">
        <v>2013</v>
      </c>
      <c r="E52" s="248" t="s">
        <v>104</v>
      </c>
      <c r="F52" s="264" t="s">
        <v>90</v>
      </c>
      <c r="G52" s="264" t="s">
        <v>91</v>
      </c>
      <c r="H52" s="264" t="s">
        <v>106</v>
      </c>
      <c r="I52" s="265" t="s">
        <v>107</v>
      </c>
    </row>
    <row r="53" spans="1:9" ht="15.75" x14ac:dyDescent="0.2">
      <c r="A53" s="218" t="s">
        <v>34</v>
      </c>
      <c r="B53" s="44"/>
      <c r="C53" s="249">
        <f>SUM(C40,C33,C49)</f>
        <v>49648592246.045883</v>
      </c>
      <c r="D53" s="250">
        <f>SUM(D40,D33,D49)</f>
        <v>51263502493.855019</v>
      </c>
      <c r="E53" s="251">
        <f>SUM(E40,E33,E49)</f>
        <v>54028247478.519234</v>
      </c>
      <c r="F53" s="250">
        <f>D53-C53</f>
        <v>1614910247.8091354</v>
      </c>
      <c r="G53" s="266">
        <f>D53/C53-1</f>
        <v>3.2526808409915287E-2</v>
      </c>
      <c r="H53" s="250">
        <f t="shared" si="2"/>
        <v>2764744984.6642151</v>
      </c>
      <c r="I53" s="267">
        <f>E53/D53-1</f>
        <v>5.3932034491705361E-2</v>
      </c>
    </row>
    <row r="54" spans="1:9" x14ac:dyDescent="0.2">
      <c r="A54" s="126"/>
      <c r="B54" s="29"/>
      <c r="C54" s="48"/>
      <c r="D54" s="29"/>
      <c r="E54" s="137"/>
      <c r="F54" s="256"/>
      <c r="G54" s="268"/>
      <c r="H54" s="256"/>
      <c r="I54" s="269"/>
    </row>
    <row r="55" spans="1:9" ht="17.25" x14ac:dyDescent="0.25">
      <c r="A55" s="229" t="s">
        <v>201</v>
      </c>
      <c r="B55" s="166" t="s">
        <v>33</v>
      </c>
      <c r="C55" s="252">
        <v>6655829</v>
      </c>
      <c r="D55" s="253">
        <v>6708874</v>
      </c>
      <c r="E55" s="254">
        <v>6745408</v>
      </c>
      <c r="F55" s="270">
        <f>D55-C55</f>
        <v>53045</v>
      </c>
      <c r="G55" s="271">
        <f>D55/C55-1</f>
        <v>7.9697059524816982E-3</v>
      </c>
      <c r="H55" s="270">
        <f t="shared" si="2"/>
        <v>36534</v>
      </c>
      <c r="I55" s="272">
        <f t="shared" ref="I55" si="6">E55/D55-1</f>
        <v>5.4456232148643036E-3</v>
      </c>
    </row>
    <row r="56" spans="1:9" x14ac:dyDescent="0.2">
      <c r="A56" s="126"/>
      <c r="B56" s="29"/>
      <c r="C56" s="48"/>
      <c r="D56" s="29"/>
      <c r="E56" s="137"/>
      <c r="F56" s="256"/>
      <c r="G56" s="268"/>
      <c r="H56" s="256"/>
      <c r="I56" s="269"/>
    </row>
    <row r="57" spans="1:9" ht="19.5" thickBot="1" x14ac:dyDescent="0.35">
      <c r="A57" s="287" t="s">
        <v>200</v>
      </c>
      <c r="B57" s="288"/>
      <c r="C57" s="289">
        <f>C53/C55</f>
        <v>7459.415235284122</v>
      </c>
      <c r="D57" s="290">
        <f>D53/D55</f>
        <v>7641.1484988173897</v>
      </c>
      <c r="E57" s="291">
        <f>E53/E55</f>
        <v>8009.6337357976317</v>
      </c>
      <c r="F57" s="292">
        <f>D57-C57</f>
        <v>181.73326353326775</v>
      </c>
      <c r="G57" s="293">
        <f>D57/C57-1</f>
        <v>2.4362937013298724E-2</v>
      </c>
      <c r="H57" s="292">
        <f t="shared" si="2"/>
        <v>368.48523698024201</v>
      </c>
      <c r="I57" s="294">
        <f>E57/D57-1</f>
        <v>4.8223802617796574E-2</v>
      </c>
    </row>
    <row r="58" spans="1:9" x14ac:dyDescent="0.2">
      <c r="F58" s="3"/>
      <c r="G58" s="41"/>
    </row>
    <row r="62" spans="1:9" x14ac:dyDescent="0.2">
      <c r="A62" s="39" t="s">
        <v>53</v>
      </c>
    </row>
    <row r="63" spans="1:9" x14ac:dyDescent="0.2">
      <c r="A63" s="39" t="s">
        <v>171</v>
      </c>
    </row>
    <row r="64" spans="1:9" x14ac:dyDescent="0.2">
      <c r="A64" s="39" t="s">
        <v>140</v>
      </c>
    </row>
    <row r="65" spans="1:9" ht="26.25" customHeight="1" x14ac:dyDescent="0.2">
      <c r="A65" s="346" t="s">
        <v>172</v>
      </c>
      <c r="B65" s="346"/>
      <c r="C65" s="346"/>
      <c r="D65" s="346"/>
      <c r="E65" s="346"/>
      <c r="F65" s="346"/>
      <c r="G65" s="346"/>
      <c r="H65" s="346"/>
      <c r="I65" s="346"/>
    </row>
    <row r="66" spans="1:9" x14ac:dyDescent="0.2">
      <c r="A66" s="29" t="s">
        <v>153</v>
      </c>
    </row>
    <row r="67" spans="1:9" x14ac:dyDescent="0.2">
      <c r="A67" s="29" t="s">
        <v>206</v>
      </c>
    </row>
    <row r="68" spans="1:9" x14ac:dyDescent="0.2">
      <c r="A68" s="39" t="s">
        <v>202</v>
      </c>
    </row>
  </sheetData>
  <mergeCells count="1">
    <mergeCell ref="A65:I65"/>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8"/>
  <sheetViews>
    <sheetView zoomScaleNormal="100" workbookViewId="0">
      <selection activeCell="B56" sqref="B56"/>
    </sheetView>
  </sheetViews>
  <sheetFormatPr defaultColWidth="9.140625" defaultRowHeight="15" x14ac:dyDescent="0.25"/>
  <cols>
    <col min="1" max="1" width="23.5703125" style="45" customWidth="1"/>
    <col min="2" max="2" width="71.85546875" style="45" customWidth="1"/>
    <col min="3" max="3" width="18.7109375" style="45" customWidth="1"/>
    <col min="4" max="5" width="18.7109375" style="46" customWidth="1"/>
    <col min="6" max="7" width="18.7109375" style="45" customWidth="1"/>
    <col min="8" max="9" width="18.7109375" style="46" customWidth="1"/>
    <col min="10" max="10" width="18.7109375" style="45" customWidth="1"/>
    <col min="11" max="14" width="18.7109375" style="46" customWidth="1"/>
    <col min="15" max="22" width="18.7109375" style="29" customWidth="1"/>
    <col min="23" max="26" width="9.140625" style="45"/>
    <col min="27" max="16384" width="9.140625" style="8"/>
  </cols>
  <sheetData>
    <row r="1" spans="1:26" ht="15.6" customHeight="1" x14ac:dyDescent="0.25">
      <c r="A1" s="44" t="s">
        <v>148</v>
      </c>
    </row>
    <row r="2" spans="1:26" ht="18.600000000000001" customHeight="1" thickBot="1" x14ac:dyDescent="0.3">
      <c r="A2" s="47"/>
    </row>
    <row r="3" spans="1:26" ht="19.5" customHeight="1" x14ac:dyDescent="0.25">
      <c r="A3" s="209"/>
      <c r="B3" s="209"/>
      <c r="C3" s="348" t="s">
        <v>105</v>
      </c>
      <c r="D3" s="347"/>
      <c r="E3" s="347"/>
      <c r="F3" s="349"/>
      <c r="G3" s="348" t="s">
        <v>87</v>
      </c>
      <c r="H3" s="347"/>
      <c r="I3" s="347"/>
      <c r="J3" s="349"/>
      <c r="K3" s="347" t="s">
        <v>104</v>
      </c>
      <c r="L3" s="347"/>
      <c r="M3" s="347"/>
      <c r="N3" s="347"/>
      <c r="O3" s="350" t="s">
        <v>102</v>
      </c>
      <c r="P3" s="351"/>
      <c r="Q3" s="351"/>
      <c r="R3" s="352"/>
      <c r="S3" s="350" t="s">
        <v>85</v>
      </c>
      <c r="T3" s="351"/>
      <c r="U3" s="351"/>
      <c r="V3" s="352"/>
    </row>
    <row r="4" spans="1:26" ht="57" customHeight="1" thickBot="1" x14ac:dyDescent="0.3">
      <c r="A4" s="276" t="s">
        <v>2</v>
      </c>
      <c r="B4" s="205" t="s">
        <v>62</v>
      </c>
      <c r="C4" s="192" t="s">
        <v>4</v>
      </c>
      <c r="D4" s="194" t="s">
        <v>99</v>
      </c>
      <c r="E4" s="194" t="s">
        <v>178</v>
      </c>
      <c r="F4" s="200" t="s">
        <v>180</v>
      </c>
      <c r="G4" s="192" t="s">
        <v>4</v>
      </c>
      <c r="H4" s="194" t="s">
        <v>99</v>
      </c>
      <c r="I4" s="194" t="s">
        <v>178</v>
      </c>
      <c r="J4" s="200" t="s">
        <v>181</v>
      </c>
      <c r="K4" s="194" t="s">
        <v>4</v>
      </c>
      <c r="L4" s="194" t="s">
        <v>99</v>
      </c>
      <c r="M4" s="194" t="s">
        <v>178</v>
      </c>
      <c r="N4" s="200" t="s">
        <v>181</v>
      </c>
      <c r="O4" s="217" t="s">
        <v>4</v>
      </c>
      <c r="P4" s="195" t="s">
        <v>99</v>
      </c>
      <c r="Q4" s="195" t="s">
        <v>178</v>
      </c>
      <c r="R4" s="196" t="s">
        <v>181</v>
      </c>
      <c r="S4" s="217" t="s">
        <v>4</v>
      </c>
      <c r="T4" s="195" t="s">
        <v>99</v>
      </c>
      <c r="U4" s="195" t="s">
        <v>178</v>
      </c>
      <c r="V4" s="196" t="s">
        <v>181</v>
      </c>
    </row>
    <row r="5" spans="1:26" s="103" customFormat="1" ht="14.45" customHeight="1" x14ac:dyDescent="0.25">
      <c r="A5" s="277" t="s">
        <v>14</v>
      </c>
      <c r="B5" s="210"/>
      <c r="C5" s="98"/>
      <c r="D5" s="99"/>
      <c r="E5" s="99"/>
      <c r="F5" s="100"/>
      <c r="G5" s="98"/>
      <c r="H5" s="99"/>
      <c r="I5" s="99"/>
      <c r="J5" s="100"/>
      <c r="K5" s="99"/>
      <c r="L5" s="99"/>
      <c r="M5" s="99"/>
      <c r="N5" s="99"/>
      <c r="O5" s="98"/>
      <c r="P5" s="97"/>
      <c r="Q5" s="97"/>
      <c r="R5" s="101"/>
      <c r="S5" s="98"/>
      <c r="T5" s="97"/>
      <c r="U5" s="97"/>
      <c r="V5" s="101"/>
      <c r="W5" s="102"/>
      <c r="X5" s="102"/>
      <c r="Y5" s="102"/>
      <c r="Z5" s="102"/>
    </row>
    <row r="6" spans="1:26" ht="14.45" customHeight="1" x14ac:dyDescent="0.25">
      <c r="A6" s="126" t="s">
        <v>139</v>
      </c>
      <c r="B6" s="211" t="s">
        <v>35</v>
      </c>
      <c r="C6" s="49"/>
      <c r="D6" s="12"/>
      <c r="E6" s="13"/>
      <c r="F6" s="50"/>
      <c r="G6" s="49"/>
      <c r="H6" s="12"/>
      <c r="I6" s="13"/>
      <c r="J6" s="50"/>
      <c r="K6" s="17"/>
      <c r="L6" s="17"/>
      <c r="M6" s="13"/>
      <c r="N6" s="13"/>
      <c r="O6" s="51"/>
      <c r="P6" s="52"/>
      <c r="Q6" s="52"/>
      <c r="R6" s="53"/>
      <c r="S6" s="51"/>
      <c r="T6" s="52"/>
      <c r="U6" s="52"/>
      <c r="V6" s="53"/>
    </row>
    <row r="7" spans="1:26" x14ac:dyDescent="0.25">
      <c r="A7" s="126"/>
      <c r="B7" s="212" t="s">
        <v>44</v>
      </c>
      <c r="C7" s="80">
        <v>928686594.71000004</v>
      </c>
      <c r="D7" s="116">
        <v>2277968</v>
      </c>
      <c r="E7" s="13">
        <f>C7/D7</f>
        <v>407.68201954987956</v>
      </c>
      <c r="F7" s="14">
        <v>243.22775604623467</v>
      </c>
      <c r="G7" s="80">
        <v>996729532.87999976</v>
      </c>
      <c r="H7" s="116">
        <v>2303700</v>
      </c>
      <c r="I7" s="13">
        <f>G7/H7</f>
        <v>432.66464074315223</v>
      </c>
      <c r="J7" s="14">
        <v>245.36702051924351</v>
      </c>
      <c r="K7" s="80">
        <v>1341194574.6899991</v>
      </c>
      <c r="L7" s="116">
        <v>3097624</v>
      </c>
      <c r="M7" s="13">
        <f>K7/L7</f>
        <v>432.97526578112746</v>
      </c>
      <c r="N7" s="14">
        <v>232.9048227344538</v>
      </c>
      <c r="O7" s="143">
        <f>G7/C7-1</f>
        <v>7.3267923277440472E-2</v>
      </c>
      <c r="P7" s="144">
        <f t="shared" ref="P7" si="0">H7/D7-1</f>
        <v>1.1296032253306443E-2</v>
      </c>
      <c r="Q7" s="144">
        <f t="shared" ref="Q7" si="1">I7/E7-1</f>
        <v>6.1279673851831751E-2</v>
      </c>
      <c r="R7" s="142">
        <f t="shared" ref="R7" si="2">J7/F7-1</f>
        <v>8.7953139386041101E-3</v>
      </c>
      <c r="S7" s="143">
        <f>K7/G7-1</f>
        <v>0.34559529987506732</v>
      </c>
      <c r="T7" s="144">
        <f t="shared" ref="T7:V7" si="3">L7/H7-1</f>
        <v>0.34462994313495687</v>
      </c>
      <c r="U7" s="144">
        <f t="shared" si="3"/>
        <v>7.1793488241067571E-4</v>
      </c>
      <c r="V7" s="142">
        <f t="shared" si="3"/>
        <v>-5.0790027765008183E-2</v>
      </c>
    </row>
    <row r="8" spans="1:26" s="10" customFormat="1" x14ac:dyDescent="0.25">
      <c r="A8" s="126"/>
      <c r="B8" s="212" t="s">
        <v>37</v>
      </c>
      <c r="C8" s="281" t="s">
        <v>214</v>
      </c>
      <c r="D8" s="175" t="s">
        <v>32</v>
      </c>
      <c r="E8" s="122" t="s">
        <v>32</v>
      </c>
      <c r="F8" s="60" t="s">
        <v>32</v>
      </c>
      <c r="G8" s="281" t="s">
        <v>32</v>
      </c>
      <c r="H8" s="175" t="s">
        <v>32</v>
      </c>
      <c r="I8" s="122" t="s">
        <v>32</v>
      </c>
      <c r="J8" s="60" t="s">
        <v>32</v>
      </c>
      <c r="K8" s="80">
        <v>97600338.869999915</v>
      </c>
      <c r="L8" s="116">
        <v>405967</v>
      </c>
      <c r="M8" s="13">
        <f>K8/L8</f>
        <v>240.41446440227878</v>
      </c>
      <c r="N8" s="14">
        <v>296.37468477655591</v>
      </c>
      <c r="O8" s="174" t="s">
        <v>32</v>
      </c>
      <c r="P8" s="175" t="s">
        <v>32</v>
      </c>
      <c r="Q8" s="122" t="s">
        <v>32</v>
      </c>
      <c r="R8" s="60" t="s">
        <v>32</v>
      </c>
      <c r="S8" s="174" t="s">
        <v>32</v>
      </c>
      <c r="T8" s="175" t="s">
        <v>32</v>
      </c>
      <c r="U8" s="122" t="s">
        <v>32</v>
      </c>
      <c r="V8" s="60" t="s">
        <v>32</v>
      </c>
      <c r="W8" s="45"/>
      <c r="X8" s="45"/>
      <c r="Y8" s="45"/>
      <c r="Z8" s="45"/>
    </row>
    <row r="9" spans="1:26" x14ac:dyDescent="0.25">
      <c r="A9" s="126"/>
      <c r="B9" s="212" t="s">
        <v>38</v>
      </c>
      <c r="C9" s="80">
        <v>58508651.13000001</v>
      </c>
      <c r="D9" s="116">
        <v>154424</v>
      </c>
      <c r="E9" s="13">
        <f t="shared" ref="E9:E10" si="4">C9/D9</f>
        <v>378.88314724395178</v>
      </c>
      <c r="F9" s="14">
        <v>254.56788336047433</v>
      </c>
      <c r="G9" s="80">
        <v>68205704.199999973</v>
      </c>
      <c r="H9" s="116">
        <v>167642</v>
      </c>
      <c r="I9" s="13">
        <f t="shared" ref="I9:I12" si="5">G9/H9</f>
        <v>406.85331957385364</v>
      </c>
      <c r="J9" s="14">
        <v>264.79880612177277</v>
      </c>
      <c r="K9" s="80">
        <v>122783125.91</v>
      </c>
      <c r="L9" s="116">
        <v>325337</v>
      </c>
      <c r="M9" s="13">
        <f t="shared" ref="M9:M10" si="6">K9/L9</f>
        <v>377.40289579728096</v>
      </c>
      <c r="N9" s="14">
        <v>240.34624184055338</v>
      </c>
      <c r="O9" s="143">
        <f t="shared" ref="O9:O10" si="7">G9/C9-1</f>
        <v>0.16573708131561848</v>
      </c>
      <c r="P9" s="144">
        <f t="shared" ref="P9:P11" si="8">H9/D9-1</f>
        <v>8.5595503289644048E-2</v>
      </c>
      <c r="Q9" s="144">
        <f t="shared" ref="Q9:Q11" si="9">I9/E9-1</f>
        <v>7.3822687900902295E-2</v>
      </c>
      <c r="R9" s="142">
        <f t="shared" ref="R9:R10" si="10">J9/F9-1</f>
        <v>4.0189369633918837E-2</v>
      </c>
      <c r="S9" s="143">
        <f t="shared" ref="S9:S52" si="11">K9/G9-1</f>
        <v>0.80018852308836719</v>
      </c>
      <c r="T9" s="144">
        <f t="shared" ref="T9:T52" si="12">L9/H9-1</f>
        <v>0.94066522709106315</v>
      </c>
      <c r="U9" s="144">
        <f t="shared" ref="U9:U52" si="13">M9/I9-1</f>
        <v>-7.2385851017314207E-2</v>
      </c>
      <c r="V9" s="142">
        <f t="shared" ref="V9:V50" si="14">N9/J9-1</f>
        <v>-9.2343937041673874E-2</v>
      </c>
    </row>
    <row r="10" spans="1:26" x14ac:dyDescent="0.25">
      <c r="A10" s="126"/>
      <c r="B10" s="212" t="s">
        <v>192</v>
      </c>
      <c r="C10" s="80">
        <v>28051339.670000006</v>
      </c>
      <c r="D10" s="116">
        <v>82139</v>
      </c>
      <c r="E10" s="13">
        <f t="shared" si="4"/>
        <v>341.51060604584916</v>
      </c>
      <c r="F10" s="14">
        <v>194.07695687105314</v>
      </c>
      <c r="G10" s="80">
        <v>54953849.670000024</v>
      </c>
      <c r="H10" s="116">
        <v>157394</v>
      </c>
      <c r="I10" s="13">
        <f t="shared" si="5"/>
        <v>349.14831359518166</v>
      </c>
      <c r="J10" s="14">
        <v>196.45369407117619</v>
      </c>
      <c r="K10" s="80">
        <v>86490362.682927951</v>
      </c>
      <c r="L10" s="116">
        <v>258726</v>
      </c>
      <c r="M10" s="13">
        <f t="shared" si="6"/>
        <v>334.29327815112492</v>
      </c>
      <c r="N10" s="14">
        <v>249.27230650040312</v>
      </c>
      <c r="O10" s="143">
        <f t="shared" si="7"/>
        <v>0.95904546151752523</v>
      </c>
      <c r="P10" s="144">
        <f t="shared" si="8"/>
        <v>0.91619084722239141</v>
      </c>
      <c r="Q10" s="144">
        <f t="shared" si="9"/>
        <v>2.236448126096291E-2</v>
      </c>
      <c r="R10" s="142">
        <f t="shared" si="10"/>
        <v>1.2246364733048631E-2</v>
      </c>
      <c r="S10" s="143">
        <f t="shared" si="11"/>
        <v>0.57387268048200268</v>
      </c>
      <c r="T10" s="144">
        <f t="shared" si="12"/>
        <v>0.6438110728490285</v>
      </c>
      <c r="U10" s="144">
        <f t="shared" si="13"/>
        <v>-4.2546490604793097E-2</v>
      </c>
      <c r="V10" s="142">
        <f t="shared" si="14"/>
        <v>0.26886036772660771</v>
      </c>
    </row>
    <row r="11" spans="1:26" x14ac:dyDescent="0.25">
      <c r="A11" s="126"/>
      <c r="B11" s="212" t="s">
        <v>81</v>
      </c>
      <c r="C11" s="80">
        <v>804272556.29999995</v>
      </c>
      <c r="D11" s="116">
        <v>1887414</v>
      </c>
      <c r="E11" s="13">
        <f>C11/D11</f>
        <v>426.12408104422241</v>
      </c>
      <c r="F11" s="60">
        <v>424.42795449641545</v>
      </c>
      <c r="G11" s="80">
        <v>819478889.53000021</v>
      </c>
      <c r="H11" s="116">
        <v>1915519.22</v>
      </c>
      <c r="I11" s="13">
        <f>G11/H11</f>
        <v>427.81031950700043</v>
      </c>
      <c r="J11" s="60">
        <v>281.64356058958515</v>
      </c>
      <c r="K11" s="80">
        <v>1377497685.1800003</v>
      </c>
      <c r="L11" s="116">
        <v>2697487</v>
      </c>
      <c r="M11" s="13">
        <f>K11/L11</f>
        <v>510.65961955701744</v>
      </c>
      <c r="N11" s="60">
        <v>293.87264148461668</v>
      </c>
      <c r="O11" s="143">
        <f>G11/C11-1</f>
        <v>1.8906940328731192E-2</v>
      </c>
      <c r="P11" s="144">
        <f t="shared" si="8"/>
        <v>1.4890861252486287E-2</v>
      </c>
      <c r="Q11" s="144">
        <f t="shared" si="9"/>
        <v>3.9571536502838178E-3</v>
      </c>
      <c r="R11" s="142">
        <f>J11/F11-1</f>
        <v>-0.33641609228177316</v>
      </c>
      <c r="S11" s="143">
        <f>K11/G11-1</f>
        <v>0.68094346636561109</v>
      </c>
      <c r="T11" s="144">
        <f t="shared" ref="T11:U11" si="15">L11/H11-1</f>
        <v>0.40822758228445233</v>
      </c>
      <c r="U11" s="144">
        <f t="shared" si="15"/>
        <v>0.19365895648681586</v>
      </c>
      <c r="V11" s="142">
        <f>N11/J11-1</f>
        <v>4.342041717350642E-2</v>
      </c>
    </row>
    <row r="12" spans="1:26" x14ac:dyDescent="0.25">
      <c r="A12" s="126"/>
      <c r="B12" s="212" t="s">
        <v>45</v>
      </c>
      <c r="C12" s="80">
        <v>621327047.67769957</v>
      </c>
      <c r="D12" s="116">
        <v>1558718</v>
      </c>
      <c r="E12" s="13">
        <f t="shared" ref="E12" si="16">C12/D12</f>
        <v>398.61414808688909</v>
      </c>
      <c r="F12" s="14">
        <v>335.55239514510225</v>
      </c>
      <c r="G12" s="80">
        <v>724185946.58710015</v>
      </c>
      <c r="H12" s="116">
        <v>1717792</v>
      </c>
      <c r="I12" s="13">
        <f t="shared" si="5"/>
        <v>421.57953150736535</v>
      </c>
      <c r="J12" s="14">
        <v>340.36734780107122</v>
      </c>
      <c r="K12" s="80">
        <v>978160670.84809935</v>
      </c>
      <c r="L12" s="116">
        <v>2403696</v>
      </c>
      <c r="M12" s="13">
        <f t="shared" ref="M12" si="17">K12/L12</f>
        <v>406.94025818909688</v>
      </c>
      <c r="N12" s="14">
        <v>332.24886962149105</v>
      </c>
      <c r="O12" s="143">
        <f>G12/C12-1</f>
        <v>0.16554711289947988</v>
      </c>
      <c r="P12" s="144">
        <f>H12/D12-1</f>
        <v>0.10205438058712346</v>
      </c>
      <c r="Q12" s="144">
        <f>I12/E12-1</f>
        <v>5.7613066497254062E-2</v>
      </c>
      <c r="R12" s="142">
        <f>J12/F12-1</f>
        <v>1.4349331805206811E-2</v>
      </c>
      <c r="S12" s="143">
        <f>K12/G12-1</f>
        <v>0.35070374598943266</v>
      </c>
      <c r="T12" s="144">
        <f>L12/H12-1</f>
        <v>0.39929397738492201</v>
      </c>
      <c r="U12" s="144">
        <f>M12/I12-1</f>
        <v>-3.4724819931189477E-2</v>
      </c>
      <c r="V12" s="142">
        <f>N12/J12-1</f>
        <v>-2.385210635517554E-2</v>
      </c>
    </row>
    <row r="13" spans="1:26" s="10" customFormat="1" x14ac:dyDescent="0.25">
      <c r="A13" s="126"/>
      <c r="B13" s="213"/>
      <c r="C13" s="80"/>
      <c r="D13" s="116"/>
      <c r="E13" s="13"/>
      <c r="F13" s="14"/>
      <c r="G13" s="80"/>
      <c r="H13" s="116"/>
      <c r="I13" s="13"/>
      <c r="J13" s="14"/>
      <c r="K13" s="80"/>
      <c r="L13" s="116"/>
      <c r="M13" s="13"/>
      <c r="N13" s="13"/>
      <c r="O13" s="143"/>
      <c r="P13" s="144"/>
      <c r="Q13" s="144"/>
      <c r="R13" s="142"/>
      <c r="S13" s="143"/>
      <c r="T13" s="144"/>
      <c r="U13" s="144"/>
      <c r="V13" s="142"/>
      <c r="W13" s="45"/>
      <c r="X13" s="45"/>
      <c r="Y13" s="45"/>
      <c r="Z13" s="45"/>
    </row>
    <row r="14" spans="1:26" x14ac:dyDescent="0.25">
      <c r="A14" s="126" t="s">
        <v>54</v>
      </c>
      <c r="B14" s="213" t="s">
        <v>69</v>
      </c>
      <c r="C14" s="107"/>
      <c r="D14" s="116"/>
      <c r="F14" s="14"/>
      <c r="G14" s="107"/>
      <c r="H14" s="116"/>
      <c r="J14" s="14"/>
      <c r="K14" s="109"/>
      <c r="L14" s="116"/>
      <c r="M14" s="13"/>
      <c r="N14" s="13"/>
      <c r="O14" s="143"/>
      <c r="P14" s="144"/>
      <c r="Q14" s="144"/>
      <c r="R14" s="142"/>
      <c r="S14" s="143"/>
      <c r="T14" s="144"/>
      <c r="U14" s="144"/>
      <c r="V14" s="142"/>
    </row>
    <row r="15" spans="1:26" x14ac:dyDescent="0.25">
      <c r="A15" s="126"/>
      <c r="B15" s="212" t="s">
        <v>208</v>
      </c>
      <c r="C15" s="82">
        <v>5247961457.7299986</v>
      </c>
      <c r="D15" s="116">
        <v>9399566.2162999995</v>
      </c>
      <c r="E15" s="13">
        <f>C15/D15</f>
        <v>558.31953698346103</v>
      </c>
      <c r="F15" s="60" t="s">
        <v>32</v>
      </c>
      <c r="G15" s="82">
        <v>5444811655.9700003</v>
      </c>
      <c r="H15" s="116">
        <v>9179180.4022000004</v>
      </c>
      <c r="I15" s="13">
        <f>G15/H15</f>
        <v>593.16969679177748</v>
      </c>
      <c r="J15" s="60" t="s">
        <v>32</v>
      </c>
      <c r="K15" s="109">
        <v>6218010823.5400009</v>
      </c>
      <c r="L15" s="116">
        <v>11187820.397</v>
      </c>
      <c r="M15" s="13">
        <f>K15/L15</f>
        <v>555.78393314280879</v>
      </c>
      <c r="N15" s="60" t="s">
        <v>32</v>
      </c>
      <c r="O15" s="143">
        <f t="shared" ref="O15:O22" si="18">G15/C15-1</f>
        <v>3.750984069253227E-2</v>
      </c>
      <c r="P15" s="144">
        <f t="shared" ref="P15:P18" si="19">H15/D15-1</f>
        <v>-2.3446381357239976E-2</v>
      </c>
      <c r="Q15" s="144">
        <f t="shared" ref="Q15:Q18" si="20">I15/E15-1</f>
        <v>6.2419739055896262E-2</v>
      </c>
      <c r="R15" s="121" t="s">
        <v>32</v>
      </c>
      <c r="S15" s="143">
        <f t="shared" si="11"/>
        <v>0.1420065957143295</v>
      </c>
      <c r="T15" s="144">
        <f t="shared" ref="T15:T19" si="21">L15/H15-1</f>
        <v>0.21882563658064536</v>
      </c>
      <c r="U15" s="144">
        <f t="shared" ref="U15:U19" si="22">M15/I15-1</f>
        <v>-6.3027096379288494E-2</v>
      </c>
      <c r="V15" s="121" t="s">
        <v>32</v>
      </c>
    </row>
    <row r="16" spans="1:26" x14ac:dyDescent="0.25">
      <c r="A16" s="126"/>
      <c r="B16" s="212" t="s">
        <v>141</v>
      </c>
      <c r="C16" s="82">
        <v>2633299164.7499995</v>
      </c>
      <c r="D16" s="116">
        <v>4398576.1656999998</v>
      </c>
      <c r="E16" s="13">
        <f t="shared" ref="E16:E18" si="23">C16/D16</f>
        <v>598.6708119969386</v>
      </c>
      <c r="F16" s="60" t="s">
        <v>32</v>
      </c>
      <c r="G16" s="82">
        <v>2667791625.5400009</v>
      </c>
      <c r="H16" s="116">
        <v>4338426.7651000004</v>
      </c>
      <c r="I16" s="13">
        <f t="shared" ref="I16:I19" si="24">G16/H16</f>
        <v>614.92143811225742</v>
      </c>
      <c r="J16" s="60" t="s">
        <v>32</v>
      </c>
      <c r="K16" s="109">
        <v>2513027841.5214791</v>
      </c>
      <c r="L16" s="116">
        <v>3707076.5496999999</v>
      </c>
      <c r="M16" s="13">
        <f t="shared" ref="M16:M19" si="25">K16/L16</f>
        <v>677.90017493025584</v>
      </c>
      <c r="N16" s="60" t="s">
        <v>32</v>
      </c>
      <c r="O16" s="143">
        <f t="shared" si="18"/>
        <v>1.3098572791016672E-2</v>
      </c>
      <c r="P16" s="144">
        <f t="shared" si="19"/>
        <v>-1.3674743447446236E-2</v>
      </c>
      <c r="Q16" s="144">
        <f t="shared" si="20"/>
        <v>2.7144510454940818E-2</v>
      </c>
      <c r="R16" s="121" t="s">
        <v>32</v>
      </c>
      <c r="S16" s="143">
        <f t="shared" si="11"/>
        <v>-5.8011946111868995E-2</v>
      </c>
      <c r="T16" s="144">
        <f t="shared" si="21"/>
        <v>-0.14552515222311191</v>
      </c>
      <c r="U16" s="144">
        <f t="shared" si="22"/>
        <v>0.10241753322397784</v>
      </c>
      <c r="V16" s="121" t="s">
        <v>32</v>
      </c>
    </row>
    <row r="17" spans="1:26" x14ac:dyDescent="0.25">
      <c r="A17" s="126"/>
      <c r="B17" s="212" t="s">
        <v>55</v>
      </c>
      <c r="C17" s="82">
        <v>613242309.5</v>
      </c>
      <c r="D17" s="116">
        <v>270513.1874</v>
      </c>
      <c r="E17" s="13">
        <f t="shared" si="23"/>
        <v>2266.9590173924366</v>
      </c>
      <c r="F17" s="60" t="s">
        <v>32</v>
      </c>
      <c r="G17" s="82">
        <v>738875371.88999999</v>
      </c>
      <c r="H17" s="116">
        <v>333884.92499999999</v>
      </c>
      <c r="I17" s="13">
        <f t="shared" si="24"/>
        <v>2212.964157905602</v>
      </c>
      <c r="J17" s="60" t="s">
        <v>32</v>
      </c>
      <c r="K17" s="109">
        <v>877846982.06000006</v>
      </c>
      <c r="L17" s="116">
        <v>404026.10029999999</v>
      </c>
      <c r="M17" s="13">
        <f t="shared" si="25"/>
        <v>2172.7481997033747</v>
      </c>
      <c r="N17" s="60" t="s">
        <v>32</v>
      </c>
      <c r="O17" s="143">
        <f t="shared" si="18"/>
        <v>0.20486691874282692</v>
      </c>
      <c r="P17" s="144">
        <f t="shared" si="19"/>
        <v>0.23426487340261914</v>
      </c>
      <c r="Q17" s="144">
        <f t="shared" si="20"/>
        <v>-2.3818189509637544E-2</v>
      </c>
      <c r="R17" s="121" t="s">
        <v>32</v>
      </c>
      <c r="S17" s="143">
        <f t="shared" si="11"/>
        <v>0.1880853191987153</v>
      </c>
      <c r="T17" s="144">
        <f t="shared" si="21"/>
        <v>0.21007589755662082</v>
      </c>
      <c r="U17" s="144">
        <f t="shared" si="22"/>
        <v>-1.8172891801505053E-2</v>
      </c>
      <c r="V17" s="121" t="s">
        <v>32</v>
      </c>
    </row>
    <row r="18" spans="1:26" x14ac:dyDescent="0.25">
      <c r="A18" s="126"/>
      <c r="B18" s="212" t="s">
        <v>56</v>
      </c>
      <c r="C18" s="82">
        <v>113600884.64999999</v>
      </c>
      <c r="D18" s="116">
        <v>35109.957600000002</v>
      </c>
      <c r="E18" s="13">
        <f t="shared" si="23"/>
        <v>3235.574532565086</v>
      </c>
      <c r="F18" s="60" t="s">
        <v>32</v>
      </c>
      <c r="G18" s="82">
        <v>118094213</v>
      </c>
      <c r="H18" s="116">
        <v>36196.123599999999</v>
      </c>
      <c r="I18" s="13">
        <f t="shared" si="24"/>
        <v>3262.6204481189252</v>
      </c>
      <c r="J18" s="60" t="s">
        <v>32</v>
      </c>
      <c r="K18" s="109">
        <v>131546524.16</v>
      </c>
      <c r="L18" s="116">
        <v>38916.276899999997</v>
      </c>
      <c r="M18" s="13">
        <f t="shared" si="25"/>
        <v>3380.2443254791419</v>
      </c>
      <c r="N18" s="60" t="s">
        <v>32</v>
      </c>
      <c r="O18" s="143">
        <f t="shared" si="18"/>
        <v>3.955363872247819E-2</v>
      </c>
      <c r="P18" s="144">
        <f t="shared" si="19"/>
        <v>3.0936123944507399E-2</v>
      </c>
      <c r="Q18" s="144">
        <f t="shared" si="20"/>
        <v>8.3589221270072844E-3</v>
      </c>
      <c r="R18" s="121" t="s">
        <v>32</v>
      </c>
      <c r="S18" s="143">
        <f t="shared" si="11"/>
        <v>0.11391168811972174</v>
      </c>
      <c r="T18" s="144">
        <f t="shared" si="21"/>
        <v>7.5150403674718369E-2</v>
      </c>
      <c r="U18" s="144">
        <f t="shared" si="22"/>
        <v>3.6051964741419251E-2</v>
      </c>
      <c r="V18" s="121" t="s">
        <v>32</v>
      </c>
    </row>
    <row r="19" spans="1:26" s="10" customFormat="1" x14ac:dyDescent="0.25">
      <c r="A19" s="126"/>
      <c r="B19" s="212" t="s">
        <v>100</v>
      </c>
      <c r="C19" s="281" t="s">
        <v>32</v>
      </c>
      <c r="D19" s="175" t="s">
        <v>32</v>
      </c>
      <c r="E19" s="122" t="s">
        <v>32</v>
      </c>
      <c r="F19" s="60" t="s">
        <v>32</v>
      </c>
      <c r="G19" s="82">
        <v>8280670.6699999999</v>
      </c>
      <c r="H19" s="116">
        <v>10275.289700000001</v>
      </c>
      <c r="I19" s="13">
        <f t="shared" si="24"/>
        <v>805.8819665201263</v>
      </c>
      <c r="J19" s="60" t="s">
        <v>32</v>
      </c>
      <c r="K19" s="109">
        <v>137923230.75999999</v>
      </c>
      <c r="L19" s="116">
        <v>176512.78940000001</v>
      </c>
      <c r="M19" s="13">
        <f t="shared" si="25"/>
        <v>781.37811559619479</v>
      </c>
      <c r="N19" s="60" t="s">
        <v>32</v>
      </c>
      <c r="O19" s="81" t="s">
        <v>32</v>
      </c>
      <c r="P19" s="116" t="s">
        <v>32</v>
      </c>
      <c r="Q19" s="13" t="s">
        <v>32</v>
      </c>
      <c r="R19" s="14" t="s">
        <v>32</v>
      </c>
      <c r="S19" s="143">
        <f t="shared" si="11"/>
        <v>15.656045899721789</v>
      </c>
      <c r="T19" s="144">
        <f t="shared" si="21"/>
        <v>16.178375943989199</v>
      </c>
      <c r="U19" s="144">
        <f t="shared" si="22"/>
        <v>-3.0406252952577484E-2</v>
      </c>
      <c r="V19" s="121" t="s">
        <v>32</v>
      </c>
      <c r="W19" s="45"/>
      <c r="X19" s="45"/>
      <c r="Y19" s="45"/>
      <c r="Z19" s="45"/>
    </row>
    <row r="20" spans="1:26" s="10" customFormat="1" x14ac:dyDescent="0.25">
      <c r="A20" s="126"/>
      <c r="B20" s="212" t="s">
        <v>71</v>
      </c>
      <c r="C20" s="82">
        <v>953726559.39999998</v>
      </c>
      <c r="D20" s="117" t="s">
        <v>32</v>
      </c>
      <c r="E20" s="122" t="s">
        <v>32</v>
      </c>
      <c r="F20" s="60" t="s">
        <v>32</v>
      </c>
      <c r="G20" s="82">
        <v>939321879.45000005</v>
      </c>
      <c r="H20" s="117" t="s">
        <v>32</v>
      </c>
      <c r="I20" s="122" t="s">
        <v>32</v>
      </c>
      <c r="J20" s="60" t="s">
        <v>32</v>
      </c>
      <c r="K20" s="109">
        <v>1024794576.5150002</v>
      </c>
      <c r="L20" s="117" t="s">
        <v>32</v>
      </c>
      <c r="M20" s="122" t="s">
        <v>32</v>
      </c>
      <c r="N20" s="60" t="s">
        <v>32</v>
      </c>
      <c r="O20" s="143">
        <f t="shared" si="18"/>
        <v>-1.510357429813225E-2</v>
      </c>
      <c r="P20" s="144" t="s">
        <v>32</v>
      </c>
      <c r="Q20" s="144" t="s">
        <v>32</v>
      </c>
      <c r="R20" s="142" t="s">
        <v>32</v>
      </c>
      <c r="S20" s="143">
        <f t="shared" si="11"/>
        <v>9.0994044677259023E-2</v>
      </c>
      <c r="T20" s="144" t="s">
        <v>32</v>
      </c>
      <c r="U20" s="144" t="s">
        <v>32</v>
      </c>
      <c r="V20" s="142" t="s">
        <v>32</v>
      </c>
      <c r="W20" s="45"/>
      <c r="X20" s="45"/>
      <c r="Y20" s="45"/>
      <c r="Z20" s="45"/>
    </row>
    <row r="21" spans="1:26" s="10" customFormat="1" x14ac:dyDescent="0.25">
      <c r="A21" s="126"/>
      <c r="B21" s="212" t="s">
        <v>209</v>
      </c>
      <c r="C21" s="82">
        <v>317953392.63999987</v>
      </c>
      <c r="D21" s="117" t="s">
        <v>32</v>
      </c>
      <c r="E21" s="122" t="s">
        <v>32</v>
      </c>
      <c r="F21" s="60" t="s">
        <v>32</v>
      </c>
      <c r="G21" s="82">
        <v>345076466</v>
      </c>
      <c r="H21" s="117" t="s">
        <v>32</v>
      </c>
      <c r="I21" s="122" t="s">
        <v>32</v>
      </c>
      <c r="J21" s="60" t="s">
        <v>32</v>
      </c>
      <c r="K21" s="109">
        <v>411694176.51000071</v>
      </c>
      <c r="L21" s="117" t="s">
        <v>32</v>
      </c>
      <c r="M21" s="122" t="s">
        <v>32</v>
      </c>
      <c r="N21" s="60" t="s">
        <v>32</v>
      </c>
      <c r="O21" s="143">
        <f t="shared" si="18"/>
        <v>8.5305186193468385E-2</v>
      </c>
      <c r="P21" s="116" t="s">
        <v>32</v>
      </c>
      <c r="Q21" s="13" t="s">
        <v>32</v>
      </c>
      <c r="R21" s="14" t="s">
        <v>32</v>
      </c>
      <c r="S21" s="143">
        <f t="shared" si="11"/>
        <v>0.19305202490975071</v>
      </c>
      <c r="T21" s="116" t="s">
        <v>32</v>
      </c>
      <c r="U21" s="13" t="s">
        <v>32</v>
      </c>
      <c r="V21" s="14" t="s">
        <v>32</v>
      </c>
      <c r="W21" s="45"/>
      <c r="X21" s="45"/>
      <c r="Y21" s="45"/>
      <c r="Z21" s="45"/>
    </row>
    <row r="22" spans="1:26" s="10" customFormat="1" x14ac:dyDescent="0.25">
      <c r="A22" s="126"/>
      <c r="B22" s="212" t="s">
        <v>210</v>
      </c>
      <c r="C22" s="82">
        <v>571707.12000000011</v>
      </c>
      <c r="D22" s="117" t="s">
        <v>32</v>
      </c>
      <c r="E22" s="122" t="s">
        <v>32</v>
      </c>
      <c r="F22" s="60" t="s">
        <v>32</v>
      </c>
      <c r="G22" s="82">
        <v>289069.69</v>
      </c>
      <c r="H22" s="117" t="s">
        <v>32</v>
      </c>
      <c r="I22" s="122" t="s">
        <v>32</v>
      </c>
      <c r="J22" s="60" t="s">
        <v>32</v>
      </c>
      <c r="K22" s="109">
        <v>439569.02999999997</v>
      </c>
      <c r="L22" s="117" t="s">
        <v>32</v>
      </c>
      <c r="M22" s="122" t="s">
        <v>32</v>
      </c>
      <c r="N22" s="60" t="s">
        <v>32</v>
      </c>
      <c r="O22" s="143">
        <f t="shared" si="18"/>
        <v>-0.4943745146990649</v>
      </c>
      <c r="P22" s="144" t="s">
        <v>32</v>
      </c>
      <c r="Q22" s="144" t="s">
        <v>32</v>
      </c>
      <c r="R22" s="142" t="s">
        <v>32</v>
      </c>
      <c r="S22" s="143">
        <f t="shared" si="11"/>
        <v>0.52063341542311115</v>
      </c>
      <c r="T22" s="144" t="s">
        <v>32</v>
      </c>
      <c r="U22" s="144" t="s">
        <v>32</v>
      </c>
      <c r="V22" s="142" t="s">
        <v>32</v>
      </c>
      <c r="W22" s="45"/>
      <c r="X22" s="45"/>
      <c r="Y22" s="45"/>
      <c r="Z22" s="45"/>
    </row>
    <row r="23" spans="1:26" s="10" customFormat="1" x14ac:dyDescent="0.25">
      <c r="A23" s="128"/>
      <c r="B23" s="214"/>
      <c r="C23" s="89"/>
      <c r="D23" s="118"/>
      <c r="E23" s="87"/>
      <c r="F23" s="88"/>
      <c r="G23" s="89"/>
      <c r="H23" s="118"/>
      <c r="I23" s="87"/>
      <c r="J23" s="88"/>
      <c r="K23" s="110"/>
      <c r="L23" s="118"/>
      <c r="M23" s="87"/>
      <c r="N23" s="87"/>
      <c r="O23" s="145"/>
      <c r="P23" s="146"/>
      <c r="Q23" s="146"/>
      <c r="R23" s="147"/>
      <c r="S23" s="145"/>
      <c r="T23" s="146"/>
      <c r="U23" s="146"/>
      <c r="V23" s="147"/>
      <c r="W23" s="45"/>
      <c r="X23" s="45"/>
      <c r="Y23" s="45"/>
      <c r="Z23" s="45"/>
    </row>
    <row r="24" spans="1:26" s="10" customFormat="1" x14ac:dyDescent="0.25">
      <c r="A24" s="278" t="s">
        <v>78</v>
      </c>
      <c r="B24" s="212"/>
      <c r="C24" s="82"/>
      <c r="D24" s="116"/>
      <c r="E24" s="13"/>
      <c r="F24" s="14"/>
      <c r="G24" s="82"/>
      <c r="H24" s="116"/>
      <c r="I24" s="13"/>
      <c r="J24" s="14"/>
      <c r="K24" s="109"/>
      <c r="L24" s="116"/>
      <c r="M24" s="13"/>
      <c r="N24" s="13"/>
      <c r="O24" s="143"/>
      <c r="P24" s="144"/>
      <c r="Q24" s="144"/>
      <c r="R24" s="142"/>
      <c r="S24" s="143"/>
      <c r="T24" s="144"/>
      <c r="U24" s="144"/>
      <c r="V24" s="142"/>
      <c r="W24" s="45"/>
      <c r="X24" s="45"/>
      <c r="Y24" s="45"/>
      <c r="Z24" s="45"/>
    </row>
    <row r="25" spans="1:26" x14ac:dyDescent="0.25">
      <c r="A25" s="126" t="s">
        <v>49</v>
      </c>
      <c r="B25" s="126" t="s">
        <v>35</v>
      </c>
      <c r="C25" s="80"/>
      <c r="D25" s="116"/>
      <c r="E25" s="13"/>
      <c r="F25" s="14"/>
      <c r="G25" s="80"/>
      <c r="H25" s="116"/>
      <c r="I25" s="13"/>
      <c r="J25" s="14"/>
      <c r="K25" s="109"/>
      <c r="L25" s="116"/>
      <c r="M25" s="13"/>
      <c r="N25" s="13"/>
      <c r="O25" s="143"/>
      <c r="P25" s="144"/>
      <c r="Q25" s="144"/>
      <c r="R25" s="142"/>
      <c r="S25" s="143"/>
      <c r="T25" s="144"/>
      <c r="U25" s="144"/>
      <c r="V25" s="142"/>
    </row>
    <row r="26" spans="1:26" x14ac:dyDescent="0.25">
      <c r="A26" s="126"/>
      <c r="B26" s="212" t="s">
        <v>44</v>
      </c>
      <c r="C26" s="82">
        <v>227094330.98000011</v>
      </c>
      <c r="D26" s="116">
        <v>572487</v>
      </c>
      <c r="E26" s="13">
        <f>C26/D26</f>
        <v>396.68032807731896</v>
      </c>
      <c r="F26" s="14">
        <v>195.87562660201661</v>
      </c>
      <c r="G26" s="82">
        <v>382577454.31</v>
      </c>
      <c r="H26" s="116">
        <v>1021361</v>
      </c>
      <c r="I26" s="13">
        <f>G26/H26</f>
        <v>374.57613352184001</v>
      </c>
      <c r="J26" s="14">
        <v>194.69373166896992</v>
      </c>
      <c r="K26" s="82">
        <v>164832439.81000027</v>
      </c>
      <c r="L26" s="116">
        <v>491985</v>
      </c>
      <c r="M26" s="13">
        <f>K26/L26</f>
        <v>335.0354986635777</v>
      </c>
      <c r="N26" s="14">
        <v>191.51160336559948</v>
      </c>
      <c r="O26" s="143">
        <f t="shared" ref="O26:O30" si="26">G26/C26-1</f>
        <v>0.684663164681522</v>
      </c>
      <c r="P26" s="144">
        <f t="shared" ref="P26:P30" si="27">H26/D26-1</f>
        <v>0.78407719301923007</v>
      </c>
      <c r="Q26" s="144">
        <f t="shared" ref="Q26:Q30" si="28">I26/E26-1</f>
        <v>-5.5722941096213119E-2</v>
      </c>
      <c r="R26" s="142">
        <f t="shared" ref="R26:R30" si="29">J26/F26-1</f>
        <v>-6.0339050526592164E-3</v>
      </c>
      <c r="S26" s="143">
        <f t="shared" ref="S26:V30" si="30">K26/G26-1</f>
        <v>-0.56915276121724201</v>
      </c>
      <c r="T26" s="144">
        <f t="shared" si="30"/>
        <v>-0.51830449762620656</v>
      </c>
      <c r="U26" s="144">
        <f t="shared" si="30"/>
        <v>-0.1055610096844487</v>
      </c>
      <c r="V26" s="142">
        <f t="shared" si="30"/>
        <v>-1.6344277117153805E-2</v>
      </c>
    </row>
    <row r="27" spans="1:26" x14ac:dyDescent="0.25">
      <c r="A27" s="126"/>
      <c r="B27" s="212" t="s">
        <v>37</v>
      </c>
      <c r="C27" s="82">
        <v>106675814.74000007</v>
      </c>
      <c r="D27" s="116">
        <v>347262</v>
      </c>
      <c r="E27" s="13">
        <f t="shared" ref="E27:E30" si="31">C27/D27</f>
        <v>307.19115463252552</v>
      </c>
      <c r="F27" s="14">
        <v>244.40687078771001</v>
      </c>
      <c r="G27" s="82">
        <v>51752404.910000011</v>
      </c>
      <c r="H27" s="116">
        <v>162998</v>
      </c>
      <c r="I27" s="13">
        <f t="shared" ref="I27:I30" si="32">G27/H27</f>
        <v>317.50331237193103</v>
      </c>
      <c r="J27" s="14">
        <v>238.85282141726421</v>
      </c>
      <c r="K27" s="82">
        <v>16489113.370000001</v>
      </c>
      <c r="L27" s="116">
        <v>72482</v>
      </c>
      <c r="M27" s="13">
        <f t="shared" ref="M27:M30" si="33">K27/L27</f>
        <v>227.49252738610966</v>
      </c>
      <c r="N27" s="14">
        <v>192.48238668113584</v>
      </c>
      <c r="O27" s="143">
        <f t="shared" si="26"/>
        <v>-0.51486281088046382</v>
      </c>
      <c r="P27" s="144">
        <f t="shared" si="27"/>
        <v>-0.53061953222638814</v>
      </c>
      <c r="Q27" s="144">
        <f t="shared" si="28"/>
        <v>3.3569188382853499E-2</v>
      </c>
      <c r="R27" s="142">
        <f t="shared" si="29"/>
        <v>-2.2724604069212173E-2</v>
      </c>
      <c r="S27" s="143">
        <f t="shared" si="30"/>
        <v>-0.68138459654821104</v>
      </c>
      <c r="T27" s="144">
        <f t="shared" si="30"/>
        <v>-0.55531969717419849</v>
      </c>
      <c r="U27" s="144">
        <f t="shared" si="30"/>
        <v>-0.28349557777331336</v>
      </c>
      <c r="V27" s="142">
        <f t="shared" si="30"/>
        <v>-0.19413810756340821</v>
      </c>
    </row>
    <row r="28" spans="1:26" x14ac:dyDescent="0.25">
      <c r="A28" s="126"/>
      <c r="B28" s="212" t="s">
        <v>38</v>
      </c>
      <c r="C28" s="82">
        <v>18220142.809999991</v>
      </c>
      <c r="D28" s="116">
        <v>52911</v>
      </c>
      <c r="E28" s="13">
        <f t="shared" si="31"/>
        <v>344.35453516282041</v>
      </c>
      <c r="F28" s="14">
        <v>183.03531037234293</v>
      </c>
      <c r="G28" s="82">
        <v>23548500.530000001</v>
      </c>
      <c r="H28" s="116">
        <v>47497</v>
      </c>
      <c r="I28" s="13">
        <f t="shared" si="32"/>
        <v>495.7892188980357</v>
      </c>
      <c r="J28" s="14">
        <v>256.29199037042048</v>
      </c>
      <c r="K28" s="82">
        <v>9513511.8899999987</v>
      </c>
      <c r="L28" s="116">
        <v>20754</v>
      </c>
      <c r="M28" s="13">
        <f t="shared" si="33"/>
        <v>458.39413558832024</v>
      </c>
      <c r="N28" s="14">
        <v>222.74639302795052</v>
      </c>
      <c r="O28" s="143">
        <f t="shared" si="26"/>
        <v>0.29244324677167621</v>
      </c>
      <c r="P28" s="144">
        <f t="shared" si="27"/>
        <v>-0.10232276842244525</v>
      </c>
      <c r="Q28" s="144">
        <f t="shared" si="28"/>
        <v>0.4397638720326793</v>
      </c>
      <c r="R28" s="142">
        <f t="shared" si="29"/>
        <v>0.40023250076203221</v>
      </c>
      <c r="S28" s="143">
        <f t="shared" si="30"/>
        <v>-0.59600349593894086</v>
      </c>
      <c r="T28" s="144">
        <f t="shared" si="30"/>
        <v>-0.56304608712129189</v>
      </c>
      <c r="U28" s="144">
        <f t="shared" si="30"/>
        <v>-7.5425366031216856E-2</v>
      </c>
      <c r="V28" s="142">
        <f t="shared" si="30"/>
        <v>-0.13088820018911351</v>
      </c>
    </row>
    <row r="29" spans="1:26" x14ac:dyDescent="0.25">
      <c r="A29" s="126"/>
      <c r="B29" s="212" t="s">
        <v>81</v>
      </c>
      <c r="C29" s="82">
        <v>205597727.46999991</v>
      </c>
      <c r="D29" s="116">
        <v>400834</v>
      </c>
      <c r="E29" s="13">
        <f t="shared" si="31"/>
        <v>512.92487032038173</v>
      </c>
      <c r="F29" s="14">
        <v>563.94205457262285</v>
      </c>
      <c r="G29" s="82">
        <v>205933087.24000007</v>
      </c>
      <c r="H29" s="116">
        <v>368155</v>
      </c>
      <c r="I29" s="13">
        <f t="shared" si="32"/>
        <v>559.36517836237476</v>
      </c>
      <c r="J29" s="14">
        <v>273.13437876017719</v>
      </c>
      <c r="K29" s="82">
        <v>95940860.519999877</v>
      </c>
      <c r="L29" s="116">
        <v>166463</v>
      </c>
      <c r="M29" s="13">
        <f t="shared" si="33"/>
        <v>576.34946216276217</v>
      </c>
      <c r="N29" s="14">
        <v>287.21864977730161</v>
      </c>
      <c r="O29" s="143">
        <f t="shared" si="26"/>
        <v>1.6311453153055044E-3</v>
      </c>
      <c r="P29" s="144">
        <f t="shared" si="27"/>
        <v>-8.1527515130951911E-2</v>
      </c>
      <c r="Q29" s="144">
        <f t="shared" si="28"/>
        <v>9.0540176016393303E-2</v>
      </c>
      <c r="R29" s="142">
        <f t="shared" si="29"/>
        <v>-0.5156694264144408</v>
      </c>
      <c r="S29" s="143">
        <f t="shared" si="30"/>
        <v>-0.53411633940986003</v>
      </c>
      <c r="T29" s="144">
        <f t="shared" si="30"/>
        <v>-0.54784533688256309</v>
      </c>
      <c r="U29" s="144">
        <f t="shared" si="30"/>
        <v>3.0363498582645754E-2</v>
      </c>
      <c r="V29" s="142">
        <f t="shared" si="30"/>
        <v>5.1565354317740342E-2</v>
      </c>
    </row>
    <row r="30" spans="1:26" s="10" customFormat="1" x14ac:dyDescent="0.25">
      <c r="A30" s="126"/>
      <c r="B30" s="212" t="s">
        <v>45</v>
      </c>
      <c r="C30" s="82">
        <v>270122977.64440024</v>
      </c>
      <c r="D30" s="116">
        <v>827935</v>
      </c>
      <c r="E30" s="13">
        <f t="shared" si="31"/>
        <v>326.2610925306941</v>
      </c>
      <c r="F30" s="60">
        <v>302.51390703032183</v>
      </c>
      <c r="G30" s="82">
        <v>299411442.22650021</v>
      </c>
      <c r="H30" s="116">
        <v>872168</v>
      </c>
      <c r="I30" s="13">
        <f t="shared" si="32"/>
        <v>343.29560615214064</v>
      </c>
      <c r="J30" s="60">
        <v>301.02263275583726</v>
      </c>
      <c r="K30" s="82">
        <v>114967696.6633999</v>
      </c>
      <c r="L30" s="116">
        <v>366738</v>
      </c>
      <c r="M30" s="13">
        <f t="shared" si="33"/>
        <v>313.48727610283066</v>
      </c>
      <c r="N30" s="60">
        <v>274.99773819791403</v>
      </c>
      <c r="O30" s="143">
        <f t="shared" si="26"/>
        <v>0.1084264094728602</v>
      </c>
      <c r="P30" s="144">
        <f t="shared" si="27"/>
        <v>5.3425691630381689E-2</v>
      </c>
      <c r="Q30" s="144">
        <f t="shared" si="28"/>
        <v>5.2211293382596446E-2</v>
      </c>
      <c r="R30" s="142">
        <f t="shared" si="29"/>
        <v>-4.9296056803599386E-3</v>
      </c>
      <c r="S30" s="143">
        <f t="shared" si="30"/>
        <v>-0.61602103176661971</v>
      </c>
      <c r="T30" s="144">
        <f t="shared" si="30"/>
        <v>-0.57950991093459059</v>
      </c>
      <c r="U30" s="144">
        <f t="shared" si="30"/>
        <v>-8.6829920089625645E-2</v>
      </c>
      <c r="V30" s="142">
        <f t="shared" si="30"/>
        <v>-8.6454943004343199E-2</v>
      </c>
      <c r="W30" s="45"/>
      <c r="X30" s="45"/>
      <c r="Y30" s="45"/>
      <c r="Z30" s="45"/>
    </row>
    <row r="31" spans="1:26" s="10" customFormat="1" x14ac:dyDescent="0.25">
      <c r="A31" s="128"/>
      <c r="B31" s="214"/>
      <c r="C31" s="89"/>
      <c r="D31" s="118"/>
      <c r="E31" s="87"/>
      <c r="F31" s="88"/>
      <c r="G31" s="89"/>
      <c r="H31" s="118"/>
      <c r="I31" s="87"/>
      <c r="J31" s="88"/>
      <c r="K31" s="110"/>
      <c r="L31" s="118"/>
      <c r="M31" s="87"/>
      <c r="N31" s="87"/>
      <c r="O31" s="145"/>
      <c r="P31" s="146"/>
      <c r="Q31" s="146"/>
      <c r="R31" s="147"/>
      <c r="S31" s="145"/>
      <c r="T31" s="146"/>
      <c r="U31" s="146"/>
      <c r="V31" s="147"/>
      <c r="W31" s="45"/>
      <c r="X31" s="45"/>
      <c r="Y31" s="45"/>
      <c r="Z31" s="45"/>
    </row>
    <row r="32" spans="1:26" s="103" customFormat="1" x14ac:dyDescent="0.25">
      <c r="A32" s="279" t="s">
        <v>18</v>
      </c>
      <c r="B32" s="215"/>
      <c r="C32" s="108"/>
      <c r="D32" s="116"/>
      <c r="E32" s="104"/>
      <c r="F32" s="105"/>
      <c r="G32" s="108"/>
      <c r="H32" s="116"/>
      <c r="I32" s="104"/>
      <c r="J32" s="105"/>
      <c r="K32" s="111"/>
      <c r="L32" s="116"/>
      <c r="M32" s="104"/>
      <c r="N32" s="104"/>
      <c r="O32" s="151"/>
      <c r="P32" s="152"/>
      <c r="Q32" s="152"/>
      <c r="R32" s="153"/>
      <c r="S32" s="151"/>
      <c r="T32" s="152"/>
      <c r="U32" s="152"/>
      <c r="V32" s="153"/>
      <c r="W32" s="102"/>
      <c r="X32" s="102"/>
      <c r="Y32" s="102"/>
      <c r="Z32" s="102"/>
    </row>
    <row r="33" spans="1:26" x14ac:dyDescent="0.25">
      <c r="A33" s="126" t="s">
        <v>9</v>
      </c>
      <c r="B33" s="126" t="s">
        <v>35</v>
      </c>
      <c r="C33" s="82"/>
      <c r="D33" s="116"/>
      <c r="E33" s="13"/>
      <c r="F33" s="14"/>
      <c r="G33" s="82"/>
      <c r="H33" s="116"/>
      <c r="I33" s="13"/>
      <c r="J33" s="14"/>
      <c r="K33" s="109"/>
      <c r="L33" s="116"/>
      <c r="M33" s="13"/>
      <c r="N33" s="13"/>
      <c r="O33" s="143"/>
      <c r="P33" s="144"/>
      <c r="Q33" s="144"/>
      <c r="R33" s="142"/>
      <c r="S33" s="143"/>
      <c r="T33" s="144"/>
      <c r="U33" s="144"/>
      <c r="V33" s="142"/>
    </row>
    <row r="34" spans="1:26" x14ac:dyDescent="0.25">
      <c r="A34" s="126"/>
      <c r="B34" s="212" t="s">
        <v>193</v>
      </c>
      <c r="C34" s="82">
        <v>16173977.639999986</v>
      </c>
      <c r="D34" s="116">
        <v>16806</v>
      </c>
      <c r="E34" s="13">
        <f>C34/D34</f>
        <v>962.39305248125584</v>
      </c>
      <c r="F34" s="14">
        <v>256.58914664123085</v>
      </c>
      <c r="G34" s="82">
        <v>18587392.539999999</v>
      </c>
      <c r="H34" s="116">
        <v>20349</v>
      </c>
      <c r="I34" s="13">
        <f>G34/H34</f>
        <v>913.430268809278</v>
      </c>
      <c r="J34" s="14">
        <v>242.84874149730712</v>
      </c>
      <c r="K34" s="82">
        <v>21455655.909999985</v>
      </c>
      <c r="L34" s="116">
        <v>22159</v>
      </c>
      <c r="M34" s="13">
        <f>K34/L34</f>
        <v>968.2592134121569</v>
      </c>
      <c r="N34" s="14">
        <v>246.27497852692548</v>
      </c>
      <c r="O34" s="143">
        <f t="shared" ref="O34:O39" si="34">G34/C34-1</f>
        <v>0.14921591668529199</v>
      </c>
      <c r="P34" s="144">
        <f t="shared" ref="P34:P39" si="35">H34/D34-1</f>
        <v>0.2108175651553017</v>
      </c>
      <c r="Q34" s="144">
        <f t="shared" ref="Q34:Q39" si="36">I34/E34-1</f>
        <v>-5.0876077654281926E-2</v>
      </c>
      <c r="R34" s="142">
        <f t="shared" ref="R34:R39" si="37">J34/F34-1</f>
        <v>-5.3550219577821467E-2</v>
      </c>
      <c r="S34" s="143">
        <f t="shared" si="11"/>
        <v>0.15431230409684926</v>
      </c>
      <c r="T34" s="144">
        <f t="shared" si="12"/>
        <v>8.8947859845692756E-2</v>
      </c>
      <c r="U34" s="144">
        <f t="shared" si="13"/>
        <v>6.0025320459713205E-2</v>
      </c>
      <c r="V34" s="142">
        <f t="shared" si="14"/>
        <v>1.4108522895748044E-2</v>
      </c>
    </row>
    <row r="35" spans="1:26" x14ac:dyDescent="0.25">
      <c r="A35" s="126"/>
      <c r="B35" s="212" t="s">
        <v>194</v>
      </c>
      <c r="C35" s="82">
        <v>314363959.88000029</v>
      </c>
      <c r="D35" s="116">
        <v>307027</v>
      </c>
      <c r="E35" s="13">
        <f t="shared" ref="E35:E39" si="38">C35/D35</f>
        <v>1023.8967904451409</v>
      </c>
      <c r="F35" s="14">
        <v>1104.1809098742294</v>
      </c>
      <c r="G35" s="82">
        <v>324964774.20000029</v>
      </c>
      <c r="H35" s="116">
        <v>314599</v>
      </c>
      <c r="I35" s="13">
        <f t="shared" ref="I35:I39" si="39">G35/H35</f>
        <v>1032.9491644919415</v>
      </c>
      <c r="J35" s="14">
        <v>1113.473250531086</v>
      </c>
      <c r="K35" s="82">
        <v>350265190.49000007</v>
      </c>
      <c r="L35" s="116">
        <v>346892</v>
      </c>
      <c r="M35" s="13">
        <f t="shared" ref="M35:M39" si="40">K35/L35</f>
        <v>1009.7240365589292</v>
      </c>
      <c r="N35" s="14">
        <v>1117.0081389926954</v>
      </c>
      <c r="O35" s="143">
        <f t="shared" si="34"/>
        <v>3.3721468338948846E-2</v>
      </c>
      <c r="P35" s="144">
        <f t="shared" si="35"/>
        <v>2.4662326114641475E-2</v>
      </c>
      <c r="Q35" s="144">
        <f t="shared" si="36"/>
        <v>8.8411001296966329E-3</v>
      </c>
      <c r="R35" s="142">
        <f t="shared" si="37"/>
        <v>8.4155961887757424E-3</v>
      </c>
      <c r="S35" s="143">
        <f t="shared" si="11"/>
        <v>7.785587330899002E-2</v>
      </c>
      <c r="T35" s="144">
        <f t="shared" si="12"/>
        <v>0.10264813302013032</v>
      </c>
      <c r="U35" s="144">
        <f t="shared" si="13"/>
        <v>-2.2484289383626677E-2</v>
      </c>
      <c r="V35" s="142">
        <f t="shared" si="14"/>
        <v>3.1746505449712359E-3</v>
      </c>
    </row>
    <row r="36" spans="1:26" x14ac:dyDescent="0.25">
      <c r="A36" s="126"/>
      <c r="B36" s="212" t="s">
        <v>38</v>
      </c>
      <c r="C36" s="82">
        <v>496958022.06999898</v>
      </c>
      <c r="D36" s="116">
        <v>340675</v>
      </c>
      <c r="E36" s="13">
        <f t="shared" si="38"/>
        <v>1458.7452031114669</v>
      </c>
      <c r="F36" s="14">
        <v>340.197277538408</v>
      </c>
      <c r="G36" s="82">
        <v>362905643.49999964</v>
      </c>
      <c r="H36" s="116">
        <v>344580</v>
      </c>
      <c r="I36" s="13">
        <f t="shared" si="39"/>
        <v>1053.1825512217763</v>
      </c>
      <c r="J36" s="14">
        <v>239.99351800484544</v>
      </c>
      <c r="K36" s="82">
        <v>149419298.34000003</v>
      </c>
      <c r="L36" s="116">
        <v>158203</v>
      </c>
      <c r="M36" s="13">
        <f t="shared" si="40"/>
        <v>944.47828637889313</v>
      </c>
      <c r="N36" s="14">
        <v>226.81460395127172</v>
      </c>
      <c r="O36" s="143">
        <f t="shared" si="34"/>
        <v>-0.26974587916223913</v>
      </c>
      <c r="P36" s="144">
        <f t="shared" si="35"/>
        <v>1.1462537609158385E-2</v>
      </c>
      <c r="Q36" s="144">
        <f t="shared" si="36"/>
        <v>-0.27802158390967502</v>
      </c>
      <c r="R36" s="142">
        <f t="shared" si="37"/>
        <v>-0.29454603593131234</v>
      </c>
      <c r="S36" s="143">
        <f t="shared" si="11"/>
        <v>-0.58826956533675356</v>
      </c>
      <c r="T36" s="144">
        <f t="shared" si="12"/>
        <v>-0.5408816530268733</v>
      </c>
      <c r="U36" s="144">
        <f t="shared" si="13"/>
        <v>-0.10321502641377556</v>
      </c>
      <c r="V36" s="142">
        <f t="shared" si="14"/>
        <v>-5.4913625014270773E-2</v>
      </c>
    </row>
    <row r="37" spans="1:26" x14ac:dyDescent="0.25">
      <c r="A37" s="126"/>
      <c r="B37" s="212" t="s">
        <v>192</v>
      </c>
      <c r="C37" s="82">
        <v>67701544.079999998</v>
      </c>
      <c r="D37" s="116">
        <v>85360</v>
      </c>
      <c r="E37" s="13">
        <f t="shared" si="38"/>
        <v>793.12961668228672</v>
      </c>
      <c r="F37" s="14">
        <v>132.61136172955105</v>
      </c>
      <c r="G37" s="82">
        <v>79741886.460000053</v>
      </c>
      <c r="H37" s="116">
        <v>99827</v>
      </c>
      <c r="I37" s="13">
        <f t="shared" si="39"/>
        <v>798.80078996664281</v>
      </c>
      <c r="J37" s="14">
        <v>136.62503315742936</v>
      </c>
      <c r="K37" s="82">
        <v>83349701.740752012</v>
      </c>
      <c r="L37" s="116">
        <v>98328</v>
      </c>
      <c r="M37" s="13">
        <f t="shared" si="40"/>
        <v>847.67006082450587</v>
      </c>
      <c r="N37" s="14">
        <v>172.07427421299508</v>
      </c>
      <c r="O37" s="143">
        <f t="shared" si="34"/>
        <v>0.17784442797600741</v>
      </c>
      <c r="P37" s="144">
        <f t="shared" si="35"/>
        <v>0.16948219306466727</v>
      </c>
      <c r="Q37" s="144">
        <f t="shared" si="36"/>
        <v>7.1503738671101491E-3</v>
      </c>
      <c r="R37" s="142">
        <f t="shared" si="37"/>
        <v>3.0266421937992227E-2</v>
      </c>
      <c r="S37" s="143">
        <f t="shared" si="11"/>
        <v>4.5243666044465947E-2</v>
      </c>
      <c r="T37" s="144">
        <f t="shared" si="12"/>
        <v>-1.5015977641319456E-2</v>
      </c>
      <c r="U37" s="144">
        <f t="shared" si="13"/>
        <v>6.117829560471999E-2</v>
      </c>
      <c r="V37" s="142">
        <f t="shared" si="14"/>
        <v>0.25946373249709298</v>
      </c>
    </row>
    <row r="38" spans="1:26" x14ac:dyDescent="0.25">
      <c r="A38" s="126"/>
      <c r="B38" s="212" t="s">
        <v>42</v>
      </c>
      <c r="C38" s="82">
        <v>1074045283.1298997</v>
      </c>
      <c r="D38" s="116">
        <v>1083685</v>
      </c>
      <c r="E38" s="13">
        <f t="shared" si="38"/>
        <v>991.1046873675466</v>
      </c>
      <c r="F38" s="14">
        <v>912.35320598380576</v>
      </c>
      <c r="G38" s="82">
        <v>1094107536.7340901</v>
      </c>
      <c r="H38" s="116">
        <v>1103149</v>
      </c>
      <c r="I38" s="13">
        <f t="shared" si="39"/>
        <v>991.8039509931026</v>
      </c>
      <c r="J38" s="14">
        <v>928.10529331075156</v>
      </c>
      <c r="K38" s="82">
        <v>1317621615.4389036</v>
      </c>
      <c r="L38" s="116">
        <v>1259586</v>
      </c>
      <c r="M38" s="13">
        <f t="shared" si="40"/>
        <v>1046.0751512313598</v>
      </c>
      <c r="N38" s="14">
        <v>985.97562309844011</v>
      </c>
      <c r="O38" s="143">
        <f t="shared" si="34"/>
        <v>1.8679150608740036E-2</v>
      </c>
      <c r="P38" s="144">
        <f t="shared" si="35"/>
        <v>1.7960938833701645E-2</v>
      </c>
      <c r="Q38" s="144">
        <f t="shared" si="36"/>
        <v>7.05539621060014E-4</v>
      </c>
      <c r="R38" s="142">
        <f t="shared" si="37"/>
        <v>1.7265338931932606E-2</v>
      </c>
      <c r="S38" s="143">
        <f t="shared" si="11"/>
        <v>0.20428894893823935</v>
      </c>
      <c r="T38" s="144">
        <f t="shared" si="12"/>
        <v>0.14180949264333287</v>
      </c>
      <c r="U38" s="144">
        <f t="shared" si="13"/>
        <v>5.4719685461945389E-2</v>
      </c>
      <c r="V38" s="142">
        <f t="shared" si="14"/>
        <v>6.2353194411005397E-2</v>
      </c>
    </row>
    <row r="39" spans="1:26" x14ac:dyDescent="0.25">
      <c r="A39" s="126"/>
      <c r="B39" s="212" t="s">
        <v>43</v>
      </c>
      <c r="C39" s="82">
        <v>460057421.02999997</v>
      </c>
      <c r="D39" s="116">
        <v>334156</v>
      </c>
      <c r="E39" s="13">
        <f t="shared" si="38"/>
        <v>1376.7743839105087</v>
      </c>
      <c r="F39" s="14">
        <v>1158.124536191272</v>
      </c>
      <c r="G39" s="82">
        <v>907983436.71000004</v>
      </c>
      <c r="H39" s="116">
        <v>375494</v>
      </c>
      <c r="I39" s="13">
        <f t="shared" si="39"/>
        <v>2418.1037159315465</v>
      </c>
      <c r="J39" s="14">
        <v>1877.7457604773322</v>
      </c>
      <c r="K39" s="82">
        <v>875525377.64000058</v>
      </c>
      <c r="L39" s="116">
        <v>444061</v>
      </c>
      <c r="M39" s="13">
        <f t="shared" si="40"/>
        <v>1971.6331261696041</v>
      </c>
      <c r="N39" s="14">
        <v>1600.8427514249865</v>
      </c>
      <c r="O39" s="143">
        <f t="shared" si="34"/>
        <v>0.97363067131307335</v>
      </c>
      <c r="P39" s="144">
        <f t="shared" si="35"/>
        <v>0.12370868696058124</v>
      </c>
      <c r="Q39" s="144">
        <f t="shared" si="36"/>
        <v>0.75635437744222656</v>
      </c>
      <c r="R39" s="142">
        <f t="shared" si="37"/>
        <v>0.62136773878626284</v>
      </c>
      <c r="S39" s="143">
        <f t="shared" si="11"/>
        <v>-3.5747413177060205E-2</v>
      </c>
      <c r="T39" s="144">
        <f t="shared" si="12"/>
        <v>0.18260478196722185</v>
      </c>
      <c r="U39" s="144">
        <f t="shared" si="13"/>
        <v>-0.18463665839492116</v>
      </c>
      <c r="V39" s="142">
        <f t="shared" si="14"/>
        <v>-0.14746565529827405</v>
      </c>
    </row>
    <row r="40" spans="1:26" s="10" customFormat="1" x14ac:dyDescent="0.25">
      <c r="A40" s="126"/>
      <c r="B40" s="213"/>
      <c r="C40" s="82"/>
      <c r="D40" s="116"/>
      <c r="E40" s="13"/>
      <c r="F40" s="14"/>
      <c r="G40" s="82"/>
      <c r="H40" s="116"/>
      <c r="I40" s="13"/>
      <c r="J40" s="14"/>
      <c r="K40" s="109"/>
      <c r="L40" s="116"/>
      <c r="M40" s="13"/>
      <c r="N40" s="13"/>
      <c r="O40" s="143"/>
      <c r="P40" s="144"/>
      <c r="Q40" s="144"/>
      <c r="R40" s="142"/>
      <c r="S40" s="143"/>
      <c r="T40" s="144"/>
      <c r="U40" s="144"/>
      <c r="V40" s="142"/>
      <c r="W40" s="45"/>
      <c r="X40" s="45"/>
      <c r="Y40" s="45"/>
      <c r="Z40" s="45"/>
    </row>
    <row r="41" spans="1:26" x14ac:dyDescent="0.25">
      <c r="A41" s="126" t="s">
        <v>211</v>
      </c>
      <c r="B41" s="126" t="s">
        <v>46</v>
      </c>
      <c r="C41" s="82">
        <v>10853497932.690002</v>
      </c>
      <c r="D41" s="116">
        <v>920423</v>
      </c>
      <c r="E41" s="122">
        <f>C41/D41</f>
        <v>11791.858670078869</v>
      </c>
      <c r="F41" s="60" t="s">
        <v>32</v>
      </c>
      <c r="G41" s="82">
        <v>10929613455.310001</v>
      </c>
      <c r="H41" s="116">
        <v>946153</v>
      </c>
      <c r="I41" s="122">
        <f>G41/H41</f>
        <v>11551.634307886781</v>
      </c>
      <c r="J41" s="60" t="s">
        <v>32</v>
      </c>
      <c r="K41" s="109">
        <v>11050020587.379997</v>
      </c>
      <c r="L41" s="116">
        <v>941695</v>
      </c>
      <c r="M41" s="122">
        <f>K41/L41</f>
        <v>11734.182073155318</v>
      </c>
      <c r="N41" s="60" t="s">
        <v>32</v>
      </c>
      <c r="O41" s="143">
        <f t="shared" ref="O41:O42" si="41">G41/C41-1</f>
        <v>7.0129946209087635E-3</v>
      </c>
      <c r="P41" s="144">
        <f t="shared" ref="P41:P42" si="42">H41/D41-1</f>
        <v>2.795453829380623E-2</v>
      </c>
      <c r="Q41" s="144">
        <f t="shared" ref="Q41:Q42" si="43">I41/E41-1</f>
        <v>-2.0372052355210335E-2</v>
      </c>
      <c r="R41" s="121" t="s">
        <v>32</v>
      </c>
      <c r="S41" s="143">
        <f t="shared" si="11"/>
        <v>1.101659565201718E-2</v>
      </c>
      <c r="T41" s="144">
        <f t="shared" si="12"/>
        <v>-4.7117115307989677E-3</v>
      </c>
      <c r="U41" s="144">
        <f t="shared" si="13"/>
        <v>1.5802765254082196E-2</v>
      </c>
      <c r="V41" s="121" t="s">
        <v>32</v>
      </c>
    </row>
    <row r="42" spans="1:26" x14ac:dyDescent="0.25">
      <c r="A42" s="126" t="s">
        <v>212</v>
      </c>
      <c r="B42" s="126" t="s">
        <v>130</v>
      </c>
      <c r="C42" s="82">
        <v>1504248075.6800175</v>
      </c>
      <c r="D42" s="116">
        <v>486516</v>
      </c>
      <c r="E42" s="122">
        <f>C42/D42</f>
        <v>3091.8779149709721</v>
      </c>
      <c r="F42" s="60" t="s">
        <v>32</v>
      </c>
      <c r="G42" s="82">
        <v>1660150203.2099533</v>
      </c>
      <c r="H42" s="116">
        <v>536460</v>
      </c>
      <c r="I42" s="122">
        <f>G42/H42</f>
        <v>3094.6393080750722</v>
      </c>
      <c r="J42" s="60" t="s">
        <v>32</v>
      </c>
      <c r="K42" s="109">
        <v>1857774531.5599723</v>
      </c>
      <c r="L42" s="116">
        <v>539662</v>
      </c>
      <c r="M42" s="122">
        <f>K42/L42</f>
        <v>3442.4779427863596</v>
      </c>
      <c r="N42" s="60" t="s">
        <v>32</v>
      </c>
      <c r="O42" s="143">
        <f t="shared" si="41"/>
        <v>0.10364123448152518</v>
      </c>
      <c r="P42" s="144">
        <f t="shared" si="42"/>
        <v>0.10265643884271025</v>
      </c>
      <c r="Q42" s="144">
        <f t="shared" si="43"/>
        <v>8.9311194686225726E-4</v>
      </c>
      <c r="R42" s="121" t="s">
        <v>32</v>
      </c>
      <c r="S42" s="143">
        <f t="shared" si="11"/>
        <v>0.11904002900936672</v>
      </c>
      <c r="T42" s="144">
        <f t="shared" si="12"/>
        <v>5.9687581553145019E-3</v>
      </c>
      <c r="U42" s="144">
        <f t="shared" si="13"/>
        <v>0.1124003801682627</v>
      </c>
      <c r="V42" s="121" t="s">
        <v>32</v>
      </c>
    </row>
    <row r="43" spans="1:26" s="10" customFormat="1" x14ac:dyDescent="0.25">
      <c r="A43" s="128"/>
      <c r="B43" s="128"/>
      <c r="C43" s="89"/>
      <c r="D43" s="118"/>
      <c r="E43" s="87"/>
      <c r="F43" s="88"/>
      <c r="G43" s="89"/>
      <c r="H43" s="118"/>
      <c r="I43" s="87"/>
      <c r="J43" s="88"/>
      <c r="K43" s="110"/>
      <c r="L43" s="118"/>
      <c r="M43" s="87"/>
      <c r="N43" s="87"/>
      <c r="O43" s="145"/>
      <c r="P43" s="146"/>
      <c r="Q43" s="146"/>
      <c r="R43" s="154"/>
      <c r="S43" s="145"/>
      <c r="T43" s="146"/>
      <c r="U43" s="146"/>
      <c r="V43" s="154"/>
      <c r="W43" s="45"/>
      <c r="X43" s="45"/>
      <c r="Y43" s="45"/>
      <c r="Z43" s="45"/>
    </row>
    <row r="44" spans="1:26" s="103" customFormat="1" x14ac:dyDescent="0.25">
      <c r="A44" s="279" t="s">
        <v>70</v>
      </c>
      <c r="B44" s="216"/>
      <c r="C44" s="108"/>
      <c r="D44" s="116"/>
      <c r="E44" s="104"/>
      <c r="F44" s="105"/>
      <c r="G44" s="108"/>
      <c r="H44" s="116"/>
      <c r="I44" s="104"/>
      <c r="J44" s="105"/>
      <c r="K44" s="111"/>
      <c r="L44" s="116"/>
      <c r="M44" s="104"/>
      <c r="N44" s="104"/>
      <c r="O44" s="151"/>
      <c r="P44" s="152"/>
      <c r="Q44" s="152"/>
      <c r="R44" s="155"/>
      <c r="S44" s="151"/>
      <c r="T44" s="152"/>
      <c r="U44" s="152"/>
      <c r="V44" s="155"/>
      <c r="W44" s="102"/>
      <c r="X44" s="102"/>
      <c r="Y44" s="102"/>
      <c r="Z44" s="102"/>
    </row>
    <row r="45" spans="1:26" x14ac:dyDescent="0.25">
      <c r="A45" s="126" t="s">
        <v>57</v>
      </c>
      <c r="B45" s="126" t="s">
        <v>63</v>
      </c>
      <c r="C45" s="82">
        <v>430000000</v>
      </c>
      <c r="D45" s="116" t="s">
        <v>32</v>
      </c>
      <c r="E45" s="13" t="s">
        <v>32</v>
      </c>
      <c r="F45" s="14" t="s">
        <v>32</v>
      </c>
      <c r="G45" s="82">
        <v>410000000</v>
      </c>
      <c r="H45" s="116" t="s">
        <v>32</v>
      </c>
      <c r="I45" s="13" t="s">
        <v>32</v>
      </c>
      <c r="J45" s="14" t="s">
        <v>32</v>
      </c>
      <c r="K45" s="109">
        <v>420000000</v>
      </c>
      <c r="L45" s="116" t="s">
        <v>32</v>
      </c>
      <c r="M45" s="13" t="s">
        <v>32</v>
      </c>
      <c r="N45" s="13" t="s">
        <v>32</v>
      </c>
      <c r="O45" s="143">
        <f t="shared" ref="O45" si="44">G45/C45-1</f>
        <v>-4.6511627906976716E-2</v>
      </c>
      <c r="P45" s="150" t="s">
        <v>32</v>
      </c>
      <c r="Q45" s="150" t="s">
        <v>32</v>
      </c>
      <c r="R45" s="121" t="s">
        <v>32</v>
      </c>
      <c r="S45" s="143">
        <f t="shared" si="11"/>
        <v>2.4390243902439046E-2</v>
      </c>
      <c r="T45" s="150" t="s">
        <v>32</v>
      </c>
      <c r="U45" s="150" t="s">
        <v>32</v>
      </c>
      <c r="V45" s="121" t="s">
        <v>32</v>
      </c>
    </row>
    <row r="46" spans="1:26" s="10" customFormat="1" x14ac:dyDescent="0.25">
      <c r="A46" s="126"/>
      <c r="B46" s="126"/>
      <c r="C46" s="82"/>
      <c r="D46" s="116"/>
      <c r="E46" s="13"/>
      <c r="F46" s="14"/>
      <c r="G46" s="82"/>
      <c r="H46" s="116"/>
      <c r="I46" s="13"/>
      <c r="J46" s="14"/>
      <c r="K46" s="109"/>
      <c r="L46" s="116"/>
      <c r="M46" s="13"/>
      <c r="N46" s="13"/>
      <c r="O46" s="143"/>
      <c r="P46" s="150"/>
      <c r="Q46" s="150"/>
      <c r="R46" s="121"/>
      <c r="S46" s="143"/>
      <c r="T46" s="150"/>
      <c r="U46" s="150"/>
      <c r="V46" s="121"/>
      <c r="W46" s="45"/>
      <c r="X46" s="45"/>
      <c r="Y46" s="45"/>
      <c r="Z46" s="45"/>
    </row>
    <row r="47" spans="1:26" s="10" customFormat="1" x14ac:dyDescent="0.25">
      <c r="A47" s="126" t="s">
        <v>10</v>
      </c>
      <c r="B47" s="126" t="s">
        <v>35</v>
      </c>
      <c r="C47" s="82"/>
      <c r="D47" s="116"/>
      <c r="E47" s="13"/>
      <c r="F47" s="14"/>
      <c r="G47" s="82"/>
      <c r="H47" s="116"/>
      <c r="I47" s="13"/>
      <c r="J47" s="14"/>
      <c r="K47" s="109"/>
      <c r="L47" s="116"/>
      <c r="M47" s="13"/>
      <c r="N47" s="13"/>
      <c r="O47" s="143"/>
      <c r="P47" s="150"/>
      <c r="Q47" s="150"/>
      <c r="R47" s="121"/>
      <c r="S47" s="143"/>
      <c r="T47" s="150"/>
      <c r="U47" s="150"/>
      <c r="V47" s="121"/>
      <c r="W47" s="45"/>
      <c r="X47" s="45"/>
      <c r="Y47" s="45"/>
      <c r="Z47" s="45"/>
    </row>
    <row r="48" spans="1:26" s="10" customFormat="1" x14ac:dyDescent="0.25">
      <c r="A48" s="126"/>
      <c r="B48" s="212" t="s">
        <v>37</v>
      </c>
      <c r="C48" s="82">
        <v>4979431.6599999974</v>
      </c>
      <c r="D48" s="116">
        <v>26013</v>
      </c>
      <c r="E48" s="13">
        <f>C48/D48</f>
        <v>191.42089186176133</v>
      </c>
      <c r="F48" s="14">
        <v>150.9571460143531</v>
      </c>
      <c r="G48" s="81" t="s">
        <v>32</v>
      </c>
      <c r="H48" s="116" t="s">
        <v>32</v>
      </c>
      <c r="I48" s="13" t="s">
        <v>32</v>
      </c>
      <c r="J48" s="14" t="s">
        <v>32</v>
      </c>
      <c r="K48" s="81" t="s">
        <v>32</v>
      </c>
      <c r="L48" s="116" t="s">
        <v>32</v>
      </c>
      <c r="M48" s="13" t="s">
        <v>32</v>
      </c>
      <c r="N48" s="14" t="s">
        <v>32</v>
      </c>
      <c r="O48" s="81" t="s">
        <v>32</v>
      </c>
      <c r="P48" s="116" t="s">
        <v>32</v>
      </c>
      <c r="Q48" s="13" t="s">
        <v>32</v>
      </c>
      <c r="R48" s="14" t="s">
        <v>32</v>
      </c>
      <c r="S48" s="81" t="s">
        <v>32</v>
      </c>
      <c r="T48" s="116" t="s">
        <v>32</v>
      </c>
      <c r="U48" s="13" t="s">
        <v>32</v>
      </c>
      <c r="V48" s="14" t="s">
        <v>32</v>
      </c>
      <c r="W48" s="45"/>
      <c r="X48" s="45"/>
      <c r="Y48" s="45"/>
      <c r="Z48" s="45"/>
    </row>
    <row r="49" spans="1:26" x14ac:dyDescent="0.25">
      <c r="A49" s="280"/>
      <c r="B49" s="212" t="s">
        <v>81</v>
      </c>
      <c r="C49" s="281" t="s">
        <v>32</v>
      </c>
      <c r="D49" s="175" t="s">
        <v>32</v>
      </c>
      <c r="E49" s="122" t="s">
        <v>32</v>
      </c>
      <c r="F49" s="60" t="s">
        <v>32</v>
      </c>
      <c r="G49" s="82">
        <v>15932747.049999997</v>
      </c>
      <c r="H49" s="116">
        <v>40722</v>
      </c>
      <c r="I49" s="13">
        <f>G49/H49</f>
        <v>391.25649648838458</v>
      </c>
      <c r="J49" s="14">
        <v>255.05392828185057</v>
      </c>
      <c r="K49" s="81" t="s">
        <v>32</v>
      </c>
      <c r="L49" s="116" t="s">
        <v>32</v>
      </c>
      <c r="M49" s="13" t="s">
        <v>32</v>
      </c>
      <c r="N49" s="14" t="s">
        <v>32</v>
      </c>
      <c r="O49" s="149" t="s">
        <v>32</v>
      </c>
      <c r="P49" s="150" t="s">
        <v>32</v>
      </c>
      <c r="Q49" s="150" t="s">
        <v>32</v>
      </c>
      <c r="R49" s="121" t="s">
        <v>32</v>
      </c>
      <c r="S49" s="81" t="s">
        <v>32</v>
      </c>
      <c r="T49" s="116" t="s">
        <v>32</v>
      </c>
      <c r="U49" s="13" t="s">
        <v>32</v>
      </c>
      <c r="V49" s="14" t="s">
        <v>32</v>
      </c>
    </row>
    <row r="50" spans="1:26" x14ac:dyDescent="0.25">
      <c r="A50" s="126"/>
      <c r="B50" s="212" t="s">
        <v>45</v>
      </c>
      <c r="C50" s="82">
        <v>57704964.991400011</v>
      </c>
      <c r="D50" s="116">
        <v>235178</v>
      </c>
      <c r="E50" s="13">
        <f>C50/D50</f>
        <v>245.36718992167638</v>
      </c>
      <c r="F50" s="14">
        <v>324.99348092925322</v>
      </c>
      <c r="G50" s="82">
        <v>33704800.628400005</v>
      </c>
      <c r="H50" s="116">
        <v>129521</v>
      </c>
      <c r="I50" s="13">
        <f>G50/H50</f>
        <v>260.22653182418298</v>
      </c>
      <c r="J50" s="14">
        <v>322.79827031969415</v>
      </c>
      <c r="K50" s="109">
        <v>22818181.086399995</v>
      </c>
      <c r="L50" s="116">
        <v>113411</v>
      </c>
      <c r="M50" s="13">
        <f>K50/L50</f>
        <v>201.19901143980738</v>
      </c>
      <c r="N50" s="13">
        <v>236.6553503452499</v>
      </c>
      <c r="O50" s="143">
        <f t="shared" ref="O50" si="45">G50/C50-1</f>
        <v>-0.41591160078819633</v>
      </c>
      <c r="P50" s="144">
        <f t="shared" ref="P50" si="46">H50/D50-1</f>
        <v>-0.44926396176513106</v>
      </c>
      <c r="Q50" s="144">
        <f t="shared" ref="Q50" si="47">I50/E50-1</f>
        <v>6.0559612339570856E-2</v>
      </c>
      <c r="R50" s="142">
        <f t="shared" ref="R50" si="48">J50/F50-1</f>
        <v>-6.7546296722085231E-3</v>
      </c>
      <c r="S50" s="143">
        <f t="shared" si="11"/>
        <v>-0.32299907844067877</v>
      </c>
      <c r="T50" s="144">
        <f t="shared" si="12"/>
        <v>-0.12438137444893105</v>
      </c>
      <c r="U50" s="144">
        <f t="shared" si="13"/>
        <v>-0.22683129183866768</v>
      </c>
      <c r="V50" s="142">
        <f t="shared" si="14"/>
        <v>-0.26686301599178242</v>
      </c>
    </row>
    <row r="51" spans="1:26" s="10" customFormat="1" x14ac:dyDescent="0.25">
      <c r="A51" s="126"/>
      <c r="B51" s="212"/>
      <c r="C51" s="82"/>
      <c r="D51" s="116"/>
      <c r="E51" s="13"/>
      <c r="F51" s="14"/>
      <c r="G51" s="82"/>
      <c r="H51" s="116"/>
      <c r="I51" s="13"/>
      <c r="J51" s="14"/>
      <c r="K51" s="109"/>
      <c r="L51" s="116"/>
      <c r="M51" s="13"/>
      <c r="N51" s="13"/>
      <c r="O51" s="143"/>
      <c r="P51" s="144"/>
      <c r="Q51" s="144"/>
      <c r="R51" s="142"/>
      <c r="S51" s="143"/>
      <c r="T51" s="144"/>
      <c r="U51" s="144"/>
      <c r="V51" s="142"/>
      <c r="W51" s="45"/>
      <c r="X51" s="45"/>
      <c r="Y51" s="45"/>
      <c r="Z51" s="45"/>
    </row>
    <row r="52" spans="1:26" ht="15.75" thickBot="1" x14ac:dyDescent="0.3">
      <c r="A52" s="208" t="s">
        <v>213</v>
      </c>
      <c r="B52" s="208" t="s">
        <v>48</v>
      </c>
      <c r="C52" s="83">
        <v>913653087.63230705</v>
      </c>
      <c r="D52" s="119">
        <v>388538.54666769993</v>
      </c>
      <c r="E52" s="22">
        <f>C52/D52</f>
        <v>2351.5120841117332</v>
      </c>
      <c r="F52" s="55" t="s">
        <v>32</v>
      </c>
      <c r="G52" s="83">
        <v>1098412310.1866291</v>
      </c>
      <c r="H52" s="119">
        <v>374808.79169369995</v>
      </c>
      <c r="I52" s="22">
        <f>G52/H52</f>
        <v>2930.5937708213369</v>
      </c>
      <c r="J52" s="55" t="s">
        <v>32</v>
      </c>
      <c r="K52" s="112">
        <v>1146154558.1240029</v>
      </c>
      <c r="L52" s="119">
        <v>379772.06566592125</v>
      </c>
      <c r="M52" s="22">
        <f>K52/L52</f>
        <v>3018.0064879554748</v>
      </c>
      <c r="N52" s="22" t="s">
        <v>32</v>
      </c>
      <c r="O52" s="156">
        <f t="shared" ref="O52" si="49">G52/C52-1</f>
        <v>0.20222032306935844</v>
      </c>
      <c r="P52" s="157">
        <f t="shared" ref="P52" si="50">H52/D52-1</f>
        <v>-3.5336918541939322E-2</v>
      </c>
      <c r="Q52" s="157">
        <f t="shared" ref="Q52" si="51">I52/E52-1</f>
        <v>0.24625928593871027</v>
      </c>
      <c r="R52" s="158" t="s">
        <v>32</v>
      </c>
      <c r="S52" s="156">
        <f t="shared" si="11"/>
        <v>4.3464778657899439E-2</v>
      </c>
      <c r="T52" s="157">
        <f t="shared" si="12"/>
        <v>1.3242149283086757E-2</v>
      </c>
      <c r="U52" s="157">
        <f t="shared" si="13"/>
        <v>2.9827647217594233E-2</v>
      </c>
      <c r="V52" s="158" t="s">
        <v>32</v>
      </c>
    </row>
    <row r="53" spans="1:26" x14ac:dyDescent="0.25">
      <c r="A53" s="29"/>
      <c r="B53" s="29"/>
      <c r="C53" s="29"/>
      <c r="D53" s="17"/>
      <c r="E53" s="17"/>
      <c r="F53" s="56"/>
      <c r="G53" s="29"/>
      <c r="H53" s="17"/>
      <c r="I53" s="17"/>
      <c r="J53" s="56"/>
      <c r="K53" s="13"/>
      <c r="L53" s="17"/>
      <c r="M53" s="17"/>
      <c r="N53" s="17"/>
      <c r="O53" s="52"/>
      <c r="P53" s="52"/>
      <c r="Q53" s="52"/>
      <c r="R53" s="52"/>
      <c r="S53" s="52"/>
      <c r="T53" s="52"/>
      <c r="U53" s="52"/>
      <c r="V53" s="52"/>
    </row>
    <row r="54" spans="1:26" x14ac:dyDescent="0.25">
      <c r="A54" s="29" t="s">
        <v>53</v>
      </c>
      <c r="B54" s="29"/>
      <c r="C54" s="29"/>
      <c r="D54" s="17"/>
      <c r="E54" s="17"/>
      <c r="F54" s="29"/>
      <c r="G54" s="29"/>
      <c r="H54" s="17"/>
      <c r="I54" s="17"/>
      <c r="J54" s="29"/>
      <c r="K54" s="17"/>
      <c r="L54" s="17"/>
      <c r="M54" s="17"/>
      <c r="N54" s="17"/>
    </row>
    <row r="55" spans="1:26" x14ac:dyDescent="0.25">
      <c r="A55" s="29" t="s">
        <v>137</v>
      </c>
      <c r="B55" s="29"/>
      <c r="C55" s="29"/>
      <c r="D55" s="17"/>
      <c r="E55" s="17"/>
      <c r="F55" s="29"/>
      <c r="G55" s="29"/>
      <c r="H55" s="17"/>
      <c r="I55" s="17"/>
      <c r="J55" s="29"/>
      <c r="K55" s="17"/>
      <c r="L55" s="17"/>
      <c r="M55" s="17"/>
      <c r="N55" s="17"/>
    </row>
    <row r="56" spans="1:26" s="10" customFormat="1" x14ac:dyDescent="0.25">
      <c r="A56" s="57" t="s">
        <v>140</v>
      </c>
      <c r="B56" s="29"/>
      <c r="C56" s="29"/>
      <c r="D56" s="17"/>
      <c r="E56" s="17"/>
      <c r="F56" s="29"/>
      <c r="G56" s="29"/>
      <c r="H56" s="17"/>
      <c r="I56" s="17"/>
      <c r="J56" s="29"/>
      <c r="K56" s="17"/>
      <c r="L56" s="17"/>
      <c r="M56" s="17"/>
      <c r="N56" s="17"/>
      <c r="O56" s="29"/>
      <c r="P56" s="29"/>
      <c r="Q56" s="29"/>
      <c r="R56" s="29"/>
      <c r="S56" s="29"/>
      <c r="T56" s="29"/>
      <c r="U56" s="29"/>
      <c r="V56" s="29"/>
      <c r="W56" s="45"/>
      <c r="X56" s="45"/>
      <c r="Y56" s="45"/>
      <c r="Z56" s="45"/>
    </row>
    <row r="57" spans="1:26" s="10" customFormat="1" x14ac:dyDescent="0.25">
      <c r="A57" s="57" t="s">
        <v>195</v>
      </c>
      <c r="B57" s="29"/>
      <c r="C57" s="29"/>
      <c r="D57" s="17"/>
      <c r="E57" s="17"/>
      <c r="F57" s="29"/>
      <c r="G57" s="29"/>
      <c r="H57" s="17"/>
      <c r="I57" s="17"/>
      <c r="J57" s="29"/>
      <c r="K57" s="17"/>
      <c r="L57" s="17"/>
      <c r="M57" s="17"/>
      <c r="N57" s="17"/>
      <c r="O57" s="29"/>
      <c r="P57" s="29"/>
      <c r="Q57" s="29"/>
      <c r="R57" s="29"/>
      <c r="S57" s="29"/>
      <c r="T57" s="29"/>
      <c r="U57" s="29"/>
      <c r="V57" s="29"/>
      <c r="W57" s="45"/>
      <c r="X57" s="45"/>
      <c r="Y57" s="45"/>
      <c r="Z57" s="45"/>
    </row>
    <row r="58" spans="1:26" s="10" customFormat="1" x14ac:dyDescent="0.25">
      <c r="A58" s="29" t="s">
        <v>177</v>
      </c>
      <c r="B58" s="29"/>
      <c r="C58" s="29"/>
      <c r="D58" s="17"/>
      <c r="E58" s="17"/>
      <c r="F58" s="29"/>
      <c r="G58" s="29"/>
      <c r="H58" s="17"/>
      <c r="I58" s="17"/>
      <c r="J58" s="29"/>
      <c r="K58" s="17"/>
      <c r="L58" s="17"/>
      <c r="M58" s="17"/>
      <c r="N58" s="17"/>
      <c r="O58" s="29"/>
      <c r="P58" s="29"/>
      <c r="Q58" s="29"/>
      <c r="R58" s="29"/>
      <c r="S58" s="29"/>
      <c r="T58" s="29"/>
      <c r="U58" s="29"/>
      <c r="V58" s="29"/>
      <c r="W58" s="45"/>
      <c r="X58" s="45"/>
      <c r="Y58" s="45"/>
      <c r="Z58" s="45"/>
    </row>
    <row r="59" spans="1:26" s="10" customFormat="1" x14ac:dyDescent="0.25">
      <c r="A59" s="29"/>
      <c r="B59" s="186"/>
      <c r="C59" s="188">
        <v>2012</v>
      </c>
      <c r="D59" s="188">
        <v>2013</v>
      </c>
      <c r="E59" s="188">
        <v>2014</v>
      </c>
      <c r="F59" s="29"/>
      <c r="G59" s="29"/>
      <c r="H59" s="17"/>
      <c r="I59" s="17"/>
      <c r="J59" s="29"/>
      <c r="K59" s="17"/>
      <c r="L59" s="17"/>
      <c r="M59" s="17"/>
      <c r="N59" s="17"/>
      <c r="O59" s="29"/>
      <c r="P59" s="29"/>
      <c r="Q59" s="29"/>
      <c r="R59" s="29"/>
      <c r="S59" s="29"/>
      <c r="T59" s="29"/>
      <c r="U59" s="29"/>
      <c r="V59" s="29"/>
      <c r="W59" s="45"/>
      <c r="X59" s="45"/>
      <c r="Y59" s="45"/>
      <c r="Z59" s="45"/>
    </row>
    <row r="60" spans="1:26" s="10" customFormat="1" x14ac:dyDescent="0.25">
      <c r="A60" s="29"/>
      <c r="B60" s="189" t="s">
        <v>109</v>
      </c>
      <c r="C60" s="187">
        <v>23782578.579999998</v>
      </c>
      <c r="D60" s="187">
        <v>24576423.210000001</v>
      </c>
      <c r="E60" s="187">
        <v>34964896.579999998</v>
      </c>
      <c r="F60" s="29"/>
      <c r="G60" s="29"/>
      <c r="H60" s="17"/>
      <c r="I60" s="17"/>
      <c r="J60" s="29"/>
      <c r="K60" s="17"/>
      <c r="L60" s="17"/>
      <c r="M60" s="17"/>
      <c r="N60" s="17"/>
      <c r="O60" s="29"/>
      <c r="P60" s="29"/>
      <c r="Q60" s="29"/>
      <c r="R60" s="29"/>
      <c r="S60" s="29"/>
      <c r="T60" s="29"/>
      <c r="U60" s="29"/>
      <c r="V60" s="29"/>
      <c r="W60" s="45"/>
      <c r="X60" s="45"/>
      <c r="Y60" s="45"/>
      <c r="Z60" s="45"/>
    </row>
    <row r="61" spans="1:26" s="10" customFormat="1" x14ac:dyDescent="0.25">
      <c r="A61" s="29"/>
      <c r="B61" s="189" t="s">
        <v>79</v>
      </c>
      <c r="C61" s="187">
        <v>465509494.63999999</v>
      </c>
      <c r="D61" s="187">
        <v>485606528.33999997</v>
      </c>
      <c r="E61" s="187">
        <v>464325714.10147911</v>
      </c>
      <c r="F61" s="29"/>
      <c r="G61" s="29"/>
      <c r="H61" s="17"/>
      <c r="I61" s="17"/>
      <c r="J61" s="29"/>
      <c r="K61" s="17"/>
      <c r="L61" s="17"/>
      <c r="M61" s="17"/>
      <c r="N61" s="17"/>
      <c r="O61" s="29"/>
      <c r="P61" s="29"/>
      <c r="Q61" s="29"/>
      <c r="R61" s="29"/>
      <c r="S61" s="29"/>
      <c r="T61" s="29"/>
      <c r="U61" s="29"/>
      <c r="V61" s="29"/>
      <c r="W61" s="45"/>
      <c r="X61" s="45"/>
      <c r="Y61" s="45"/>
      <c r="Z61" s="45"/>
    </row>
    <row r="62" spans="1:26" s="10" customFormat="1" x14ac:dyDescent="0.25">
      <c r="A62" s="342" t="s">
        <v>221</v>
      </c>
      <c r="B62" s="190"/>
      <c r="C62" s="191"/>
      <c r="D62" s="191"/>
      <c r="E62" s="191"/>
      <c r="F62" s="29"/>
      <c r="G62" s="29"/>
      <c r="H62" s="17"/>
      <c r="I62" s="17"/>
      <c r="J62" s="29"/>
      <c r="K62" s="17"/>
      <c r="L62" s="17"/>
      <c r="M62" s="17"/>
      <c r="N62" s="17"/>
      <c r="O62" s="29"/>
      <c r="P62" s="29"/>
      <c r="Q62" s="29"/>
      <c r="R62" s="29"/>
      <c r="S62" s="29"/>
      <c r="T62" s="29"/>
      <c r="U62" s="29"/>
      <c r="V62" s="29"/>
      <c r="W62" s="45"/>
      <c r="X62" s="45"/>
      <c r="Y62" s="45"/>
      <c r="Z62" s="45"/>
    </row>
    <row r="63" spans="1:26" x14ac:dyDescent="0.25">
      <c r="A63" s="39" t="s">
        <v>215</v>
      </c>
    </row>
    <row r="64" spans="1:26" x14ac:dyDescent="0.25">
      <c r="A64" s="29" t="s">
        <v>216</v>
      </c>
    </row>
    <row r="65" spans="1:26" x14ac:dyDescent="0.25">
      <c r="A65" s="29" t="s">
        <v>217</v>
      </c>
    </row>
    <row r="66" spans="1:26" s="10" customFormat="1" x14ac:dyDescent="0.25">
      <c r="A66" s="29" t="s">
        <v>218</v>
      </c>
      <c r="B66" s="29"/>
      <c r="C66" s="29"/>
      <c r="D66" s="17"/>
      <c r="E66" s="17"/>
      <c r="F66" s="29"/>
      <c r="G66" s="29"/>
      <c r="H66" s="17"/>
      <c r="I66" s="17"/>
      <c r="J66" s="29"/>
      <c r="K66" s="17"/>
      <c r="L66" s="17"/>
      <c r="M66" s="17"/>
      <c r="N66" s="17"/>
      <c r="O66" s="29"/>
      <c r="P66" s="29"/>
      <c r="Q66" s="29"/>
      <c r="R66" s="29"/>
      <c r="S66" s="29"/>
      <c r="T66" s="29"/>
      <c r="U66" s="29"/>
      <c r="V66" s="29"/>
      <c r="W66" s="45"/>
      <c r="X66" s="45"/>
      <c r="Y66" s="45"/>
      <c r="Z66" s="45"/>
    </row>
    <row r="67" spans="1:26" x14ac:dyDescent="0.25">
      <c r="A67" s="29" t="s">
        <v>219</v>
      </c>
      <c r="B67" s="29"/>
      <c r="C67" s="29"/>
      <c r="D67" s="17"/>
      <c r="E67" s="17"/>
      <c r="F67" s="29"/>
      <c r="G67" s="29"/>
      <c r="H67" s="17"/>
      <c r="I67" s="17"/>
      <c r="J67" s="29"/>
      <c r="K67" s="17"/>
      <c r="L67" s="17"/>
      <c r="M67" s="17"/>
      <c r="N67" s="17"/>
    </row>
    <row r="68" spans="1:26" s="10" customFormat="1" x14ac:dyDescent="0.25">
      <c r="A68" s="57" t="s">
        <v>220</v>
      </c>
      <c r="B68" s="190"/>
      <c r="C68" s="191"/>
      <c r="D68" s="191"/>
      <c r="E68" s="191"/>
      <c r="F68" s="29"/>
      <c r="G68" s="29"/>
      <c r="H68" s="17"/>
      <c r="I68" s="17"/>
      <c r="J68" s="29"/>
      <c r="K68" s="17"/>
      <c r="L68" s="17"/>
      <c r="M68" s="17"/>
      <c r="N68" s="17"/>
      <c r="O68" s="29"/>
      <c r="P68" s="29"/>
      <c r="Q68" s="29"/>
      <c r="R68" s="29"/>
      <c r="S68" s="29"/>
      <c r="T68" s="29"/>
      <c r="U68" s="29"/>
      <c r="V68" s="29"/>
      <c r="W68" s="45"/>
      <c r="X68" s="45"/>
      <c r="Y68" s="45"/>
      <c r="Z68" s="45"/>
    </row>
  </sheetData>
  <mergeCells count="5">
    <mergeCell ref="K3:N3"/>
    <mergeCell ref="G3:J3"/>
    <mergeCell ref="S3:V3"/>
    <mergeCell ref="C3:F3"/>
    <mergeCell ref="O3:R3"/>
  </mergeCells>
  <pageMargins left="0.7" right="0.7" top="0.75" bottom="0.75" header="0.3" footer="0.3"/>
  <pageSetup orientation="portrait"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topLeftCell="C1" zoomScaleNormal="100" workbookViewId="0">
      <selection activeCell="A2" sqref="A2"/>
    </sheetView>
  </sheetViews>
  <sheetFormatPr defaultRowHeight="15" x14ac:dyDescent="0.25"/>
  <cols>
    <col min="1" max="1" width="29" style="25" customWidth="1"/>
    <col min="2" max="2" width="43" style="25" customWidth="1"/>
    <col min="3" max="22" width="15.5703125" style="40" customWidth="1"/>
  </cols>
  <sheetData>
    <row r="1" spans="1:22" ht="15.75" x14ac:dyDescent="0.25">
      <c r="A1" s="24" t="s">
        <v>147</v>
      </c>
    </row>
    <row r="2" spans="1:22" ht="16.5" thickBot="1" x14ac:dyDescent="0.3">
      <c r="A2" s="24"/>
    </row>
    <row r="3" spans="1:22" s="7" customFormat="1" x14ac:dyDescent="0.25">
      <c r="A3" s="26"/>
      <c r="B3" s="27"/>
      <c r="C3" s="348" t="s">
        <v>105</v>
      </c>
      <c r="D3" s="347"/>
      <c r="E3" s="347"/>
      <c r="F3" s="349"/>
      <c r="G3" s="348" t="s">
        <v>87</v>
      </c>
      <c r="H3" s="347"/>
      <c r="I3" s="347"/>
      <c r="J3" s="349"/>
      <c r="K3" s="348" t="s">
        <v>104</v>
      </c>
      <c r="L3" s="347"/>
      <c r="M3" s="347"/>
      <c r="N3" s="349"/>
      <c r="O3" s="350" t="s">
        <v>102</v>
      </c>
      <c r="P3" s="351"/>
      <c r="Q3" s="351"/>
      <c r="R3" s="352"/>
      <c r="S3" s="350" t="s">
        <v>85</v>
      </c>
      <c r="T3" s="351"/>
      <c r="U3" s="351"/>
      <c r="V3" s="352"/>
    </row>
    <row r="4" spans="1:22" s="7" customFormat="1" ht="47.25" customHeight="1" thickBot="1" x14ac:dyDescent="0.3">
      <c r="A4" s="197" t="s">
        <v>2</v>
      </c>
      <c r="B4" s="198" t="s">
        <v>67</v>
      </c>
      <c r="C4" s="199" t="s">
        <v>4</v>
      </c>
      <c r="D4" s="194" t="s">
        <v>12</v>
      </c>
      <c r="E4" s="194" t="s">
        <v>179</v>
      </c>
      <c r="F4" s="200" t="s">
        <v>180</v>
      </c>
      <c r="G4" s="199" t="s">
        <v>4</v>
      </c>
      <c r="H4" s="194" t="s">
        <v>12</v>
      </c>
      <c r="I4" s="194" t="s">
        <v>179</v>
      </c>
      <c r="J4" s="200" t="s">
        <v>181</v>
      </c>
      <c r="K4" s="199" t="s">
        <v>4</v>
      </c>
      <c r="L4" s="194" t="s">
        <v>12</v>
      </c>
      <c r="M4" s="194" t="s">
        <v>179</v>
      </c>
      <c r="N4" s="200" t="s">
        <v>181</v>
      </c>
      <c r="O4" s="201" t="s">
        <v>4</v>
      </c>
      <c r="P4" s="195" t="s">
        <v>12</v>
      </c>
      <c r="Q4" s="195" t="s">
        <v>179</v>
      </c>
      <c r="R4" s="196" t="s">
        <v>181</v>
      </c>
      <c r="S4" s="201" t="s">
        <v>4</v>
      </c>
      <c r="T4" s="195" t="s">
        <v>12</v>
      </c>
      <c r="U4" s="195" t="s">
        <v>179</v>
      </c>
      <c r="V4" s="196" t="s">
        <v>181</v>
      </c>
    </row>
    <row r="5" spans="1:22" x14ac:dyDescent="0.25">
      <c r="A5" s="28" t="s">
        <v>6</v>
      </c>
      <c r="B5" s="29" t="s">
        <v>35</v>
      </c>
      <c r="C5" s="30"/>
      <c r="D5" s="31"/>
      <c r="E5" s="32"/>
      <c r="F5" s="33"/>
      <c r="G5" s="30"/>
      <c r="H5" s="31"/>
      <c r="I5" s="32"/>
      <c r="J5" s="33"/>
      <c r="K5" s="30"/>
      <c r="L5" s="31"/>
      <c r="M5" s="32"/>
      <c r="N5" s="19"/>
      <c r="O5" s="34"/>
      <c r="P5" s="35"/>
      <c r="Q5" s="35"/>
      <c r="R5" s="20"/>
      <c r="S5" s="34"/>
      <c r="T5" s="35"/>
      <c r="U5" s="35"/>
      <c r="V5" s="20"/>
    </row>
    <row r="6" spans="1:22" x14ac:dyDescent="0.25">
      <c r="A6" s="36"/>
      <c r="B6" s="59" t="s">
        <v>132</v>
      </c>
      <c r="C6" s="80">
        <v>358043658.97999924</v>
      </c>
      <c r="D6" s="173">
        <v>1088827</v>
      </c>
      <c r="E6" s="13">
        <f>C6/D6</f>
        <v>328.8342950532998</v>
      </c>
      <c r="F6" s="14">
        <v>417.93302048252508</v>
      </c>
      <c r="G6" s="80">
        <v>344434731.8999995</v>
      </c>
      <c r="H6" s="173">
        <v>1019575</v>
      </c>
      <c r="I6" s="13">
        <f>G6/H6</f>
        <v>337.82186881788931</v>
      </c>
      <c r="J6" s="14">
        <v>416.69834666196073</v>
      </c>
      <c r="K6" s="80">
        <v>400064622.04999971</v>
      </c>
      <c r="L6" s="173">
        <v>1114740</v>
      </c>
      <c r="M6" s="13">
        <f>K6/L6</f>
        <v>358.88603804474559</v>
      </c>
      <c r="N6" s="14">
        <v>434.02949610024081</v>
      </c>
      <c r="O6" s="143">
        <f>G6/C6-1</f>
        <v>-3.8009127486768213E-2</v>
      </c>
      <c r="P6" s="144">
        <f>H6/D6-1</f>
        <v>-6.3602390462396685E-2</v>
      </c>
      <c r="Q6" s="144">
        <f t="shared" ref="Q6:Q14" si="0">I6/E6-1</f>
        <v>2.733161929820227E-2</v>
      </c>
      <c r="R6" s="142">
        <f t="shared" ref="R6:R14" si="1">J6/F6-1</f>
        <v>-2.9542385024731166E-3</v>
      </c>
      <c r="S6" s="143">
        <f>K6/G6-1</f>
        <v>0.16151068692500892</v>
      </c>
      <c r="T6" s="144">
        <f t="shared" ref="T6:V6" si="2">L6/H6-1</f>
        <v>9.3337910403844759E-2</v>
      </c>
      <c r="U6" s="144">
        <f t="shared" si="2"/>
        <v>6.2352888226461678E-2</v>
      </c>
      <c r="V6" s="142">
        <f t="shared" si="2"/>
        <v>4.1591596360087468E-2</v>
      </c>
    </row>
    <row r="7" spans="1:22" x14ac:dyDescent="0.25">
      <c r="A7" s="28"/>
      <c r="B7" s="59" t="s">
        <v>133</v>
      </c>
      <c r="C7" s="80">
        <v>5192324466.5700026</v>
      </c>
      <c r="D7" s="173">
        <v>11606144</v>
      </c>
      <c r="E7" s="13">
        <f t="shared" ref="E7:E14" si="3">C7/D7</f>
        <v>447.37722249267307</v>
      </c>
      <c r="F7" s="14">
        <v>309.828578596044</v>
      </c>
      <c r="G7" s="80">
        <v>5173511615.1299953</v>
      </c>
      <c r="H7" s="173">
        <v>11400257</v>
      </c>
      <c r="I7" s="13">
        <f t="shared" ref="I7:I19" si="4">G7/H7</f>
        <v>453.80657779293881</v>
      </c>
      <c r="J7" s="14">
        <v>312.04985127680288</v>
      </c>
      <c r="K7" s="80">
        <v>5333124373.6899996</v>
      </c>
      <c r="L7" s="173">
        <v>11431694</v>
      </c>
      <c r="M7" s="13">
        <f t="shared" ref="M7:M19" si="5">K7/L7</f>
        <v>466.52091752018549</v>
      </c>
      <c r="N7" s="14">
        <v>321.34881567490504</v>
      </c>
      <c r="O7" s="143">
        <f t="shared" ref="O7:O19" si="6">G7/C7-1</f>
        <v>-3.6232041277718396E-3</v>
      </c>
      <c r="P7" s="144">
        <f t="shared" ref="P7:P14" si="7">H7/D7-1</f>
        <v>-1.7739483501152509E-2</v>
      </c>
      <c r="Q7" s="144">
        <f t="shared" si="0"/>
        <v>1.4371217346388354E-2</v>
      </c>
      <c r="R7" s="142">
        <f t="shared" si="1"/>
        <v>7.1693602017746105E-3</v>
      </c>
      <c r="S7" s="143">
        <f t="shared" ref="S7:S29" si="8">K7/G7-1</f>
        <v>3.0851918471240136E-2</v>
      </c>
      <c r="T7" s="144">
        <f t="shared" ref="T7:T29" si="9">L7/H7-1</f>
        <v>2.7575694126895645E-3</v>
      </c>
      <c r="U7" s="144">
        <f t="shared" ref="U7:U29" si="10">M7/I7-1</f>
        <v>2.8017089988166655E-2</v>
      </c>
      <c r="V7" s="142">
        <f t="shared" ref="V7:V27" si="11">N7/J7-1</f>
        <v>2.9799611696829542E-2</v>
      </c>
    </row>
    <row r="8" spans="1:22" x14ac:dyDescent="0.25">
      <c r="A8" s="28"/>
      <c r="B8" s="59" t="s">
        <v>97</v>
      </c>
      <c r="C8" s="281" t="s">
        <v>144</v>
      </c>
      <c r="D8" s="175" t="s">
        <v>32</v>
      </c>
      <c r="E8" s="122" t="s">
        <v>32</v>
      </c>
      <c r="F8" s="60" t="s">
        <v>32</v>
      </c>
      <c r="G8" s="81">
        <v>867033.46000000008</v>
      </c>
      <c r="H8" s="117">
        <v>4930</v>
      </c>
      <c r="I8" s="13">
        <f t="shared" si="4"/>
        <v>175.86885598377285</v>
      </c>
      <c r="J8" s="60">
        <v>204.49866974857309</v>
      </c>
      <c r="K8" s="81">
        <v>2897343.5</v>
      </c>
      <c r="L8" s="117">
        <v>24104</v>
      </c>
      <c r="M8" s="13">
        <f t="shared" si="5"/>
        <v>120.2017714902091</v>
      </c>
      <c r="N8" s="60">
        <v>187.81526795345172</v>
      </c>
      <c r="O8" s="175" t="s">
        <v>32</v>
      </c>
      <c r="P8" s="175" t="s">
        <v>32</v>
      </c>
      <c r="Q8" s="122" t="s">
        <v>32</v>
      </c>
      <c r="R8" s="122" t="s">
        <v>32</v>
      </c>
      <c r="S8" s="143">
        <f t="shared" si="8"/>
        <v>2.3416743801329187</v>
      </c>
      <c r="T8" s="144">
        <f t="shared" si="9"/>
        <v>3.8892494929006087</v>
      </c>
      <c r="U8" s="144">
        <f t="shared" si="10"/>
        <v>-0.31652610794659441</v>
      </c>
      <c r="V8" s="142">
        <f t="shared" si="11"/>
        <v>-8.1581957553236273E-2</v>
      </c>
    </row>
    <row r="9" spans="1:22" x14ac:dyDescent="0.25">
      <c r="A9" s="28"/>
      <c r="B9" s="59" t="s">
        <v>37</v>
      </c>
      <c r="C9" s="80">
        <v>440616.21000000008</v>
      </c>
      <c r="D9" s="173">
        <v>6060</v>
      </c>
      <c r="E9" s="13">
        <f t="shared" si="3"/>
        <v>72.708945544554467</v>
      </c>
      <c r="F9" s="14">
        <v>142.45639656125644</v>
      </c>
      <c r="G9" s="80">
        <v>440089.86999999982</v>
      </c>
      <c r="H9" s="173">
        <v>5050</v>
      </c>
      <c r="I9" s="13">
        <f t="shared" si="4"/>
        <v>87.146508910891058</v>
      </c>
      <c r="J9" s="14">
        <v>175.02013115875448</v>
      </c>
      <c r="K9" s="80">
        <v>244146.98</v>
      </c>
      <c r="L9" s="173">
        <v>2623</v>
      </c>
      <c r="M9" s="13">
        <f t="shared" si="5"/>
        <v>93.079290888295844</v>
      </c>
      <c r="N9" s="14">
        <v>128.67245695493384</v>
      </c>
      <c r="O9" s="143">
        <f t="shared" si="6"/>
        <v>-1.1945543265424741E-3</v>
      </c>
      <c r="P9" s="144">
        <f t="shared" si="7"/>
        <v>-0.16666666666666663</v>
      </c>
      <c r="Q9" s="144">
        <f t="shared" si="0"/>
        <v>0.19856653480814912</v>
      </c>
      <c r="R9" s="142">
        <f t="shared" si="1"/>
        <v>0.22858738100605813</v>
      </c>
      <c r="S9" s="143">
        <f t="shared" si="8"/>
        <v>-0.4452338109941042</v>
      </c>
      <c r="T9" s="144">
        <f t="shared" si="9"/>
        <v>-0.48059405940594058</v>
      </c>
      <c r="U9" s="144">
        <f t="shared" si="10"/>
        <v>6.807825180319238E-2</v>
      </c>
      <c r="V9" s="142">
        <f t="shared" si="11"/>
        <v>-0.2648133897338949</v>
      </c>
    </row>
    <row r="10" spans="1:22" x14ac:dyDescent="0.25">
      <c r="A10" s="28"/>
      <c r="B10" s="59" t="s">
        <v>134</v>
      </c>
      <c r="C10" s="80">
        <v>747276864.44999897</v>
      </c>
      <c r="D10" s="173">
        <v>2504098</v>
      </c>
      <c r="E10" s="13">
        <f t="shared" si="3"/>
        <v>298.42157313731292</v>
      </c>
      <c r="F10" s="14">
        <v>234.68382200030473</v>
      </c>
      <c r="G10" s="80">
        <v>857165927.75000083</v>
      </c>
      <c r="H10" s="173">
        <v>2748435</v>
      </c>
      <c r="I10" s="13">
        <f t="shared" si="4"/>
        <v>311.87418576389865</v>
      </c>
      <c r="J10" s="14">
        <v>233.76004419518463</v>
      </c>
      <c r="K10" s="80">
        <v>875542857.9799999</v>
      </c>
      <c r="L10" s="173">
        <v>2721951</v>
      </c>
      <c r="M10" s="13">
        <f t="shared" si="5"/>
        <v>321.66003648853336</v>
      </c>
      <c r="N10" s="14">
        <v>241.31709301802647</v>
      </c>
      <c r="O10" s="143">
        <f t="shared" si="6"/>
        <v>0.14705267689624102</v>
      </c>
      <c r="P10" s="144">
        <f t="shared" si="7"/>
        <v>9.7574855297196894E-2</v>
      </c>
      <c r="Q10" s="144">
        <f t="shared" si="0"/>
        <v>4.507922294342892E-2</v>
      </c>
      <c r="R10" s="142">
        <f t="shared" si="1"/>
        <v>-3.9362653856851448E-3</v>
      </c>
      <c r="S10" s="143">
        <f t="shared" si="8"/>
        <v>2.1439174884420709E-2</v>
      </c>
      <c r="T10" s="144">
        <f t="shared" si="9"/>
        <v>-9.6360292311806761E-3</v>
      </c>
      <c r="U10" s="144">
        <f t="shared" si="10"/>
        <v>3.1377559193190185E-2</v>
      </c>
      <c r="V10" s="142">
        <f t="shared" si="11"/>
        <v>3.2328231494223481E-2</v>
      </c>
    </row>
    <row r="11" spans="1:22" x14ac:dyDescent="0.25">
      <c r="A11" s="28"/>
      <c r="B11" s="59" t="s">
        <v>135</v>
      </c>
      <c r="C11" s="281" t="s">
        <v>32</v>
      </c>
      <c r="D11" s="175" t="s">
        <v>32</v>
      </c>
      <c r="E11" s="122" t="s">
        <v>32</v>
      </c>
      <c r="F11" s="60" t="s">
        <v>32</v>
      </c>
      <c r="G11" s="81">
        <v>25539461.68</v>
      </c>
      <c r="H11" s="117">
        <v>72153</v>
      </c>
      <c r="I11" s="13">
        <f t="shared" si="4"/>
        <v>353.96257508350311</v>
      </c>
      <c r="J11" s="60">
        <v>462.7274674453281</v>
      </c>
      <c r="K11" s="81">
        <v>35436769.159999989</v>
      </c>
      <c r="L11" s="117">
        <v>85272</v>
      </c>
      <c r="M11" s="13">
        <f t="shared" si="5"/>
        <v>415.57333192607172</v>
      </c>
      <c r="N11" s="60">
        <v>563.02493205813437</v>
      </c>
      <c r="O11" s="175" t="s">
        <v>32</v>
      </c>
      <c r="P11" s="175" t="s">
        <v>32</v>
      </c>
      <c r="Q11" s="122" t="s">
        <v>32</v>
      </c>
      <c r="R11" s="122" t="s">
        <v>32</v>
      </c>
      <c r="S11" s="143">
        <f t="shared" si="8"/>
        <v>0.38752999589457238</v>
      </c>
      <c r="T11" s="144">
        <f t="shared" si="9"/>
        <v>0.18182196166479558</v>
      </c>
      <c r="U11" s="144">
        <f t="shared" si="10"/>
        <v>0.17406008764636782</v>
      </c>
      <c r="V11" s="142">
        <f t="shared" si="11"/>
        <v>0.21675277926883929</v>
      </c>
    </row>
    <row r="12" spans="1:22" x14ac:dyDescent="0.25">
      <c r="A12" s="28"/>
      <c r="B12" s="59" t="s">
        <v>38</v>
      </c>
      <c r="C12" s="80">
        <v>507906313.57000083</v>
      </c>
      <c r="D12" s="173">
        <v>1241826</v>
      </c>
      <c r="E12" s="13">
        <f t="shared" si="3"/>
        <v>408.99958091552344</v>
      </c>
      <c r="F12" s="14">
        <v>324.55051853380041</v>
      </c>
      <c r="G12" s="80">
        <v>578678183.83000004</v>
      </c>
      <c r="H12" s="173">
        <v>1379090</v>
      </c>
      <c r="I12" s="13">
        <f t="shared" si="4"/>
        <v>419.60871576909415</v>
      </c>
      <c r="J12" s="14">
        <v>359.85650523455149</v>
      </c>
      <c r="K12" s="80">
        <v>590182376.64000201</v>
      </c>
      <c r="L12" s="173">
        <v>1356982</v>
      </c>
      <c r="M12" s="13">
        <f t="shared" si="5"/>
        <v>434.92277468676963</v>
      </c>
      <c r="N12" s="14">
        <v>354.07752326125444</v>
      </c>
      <c r="O12" s="143">
        <f t="shared" si="6"/>
        <v>0.13934040268677483</v>
      </c>
      <c r="P12" s="144">
        <f t="shared" si="7"/>
        <v>0.11053400395868662</v>
      </c>
      <c r="Q12" s="144">
        <f t="shared" si="0"/>
        <v>2.593923159975553E-2</v>
      </c>
      <c r="R12" s="142">
        <f t="shared" si="1"/>
        <v>0.10878425602353214</v>
      </c>
      <c r="S12" s="143">
        <f t="shared" si="8"/>
        <v>1.9880121856091337E-2</v>
      </c>
      <c r="T12" s="144">
        <f t="shared" si="9"/>
        <v>-1.6030860930033586E-2</v>
      </c>
      <c r="U12" s="144">
        <f t="shared" si="10"/>
        <v>3.6496045821180267E-2</v>
      </c>
      <c r="V12" s="142">
        <f t="shared" si="11"/>
        <v>-1.6059128817277779E-2</v>
      </c>
    </row>
    <row r="13" spans="1:22" x14ac:dyDescent="0.25">
      <c r="A13" s="28"/>
      <c r="B13" s="59" t="s">
        <v>98</v>
      </c>
      <c r="C13" s="80">
        <v>3253894054.7900019</v>
      </c>
      <c r="D13" s="173">
        <v>7319603</v>
      </c>
      <c r="E13" s="13">
        <f>C13/D13</f>
        <v>444.54515563070862</v>
      </c>
      <c r="F13" s="14">
        <v>305.90416659834756</v>
      </c>
      <c r="G13" s="80">
        <v>3347653541.1599946</v>
      </c>
      <c r="H13" s="173">
        <v>7419814</v>
      </c>
      <c r="I13" s="13">
        <f>G13/H13</f>
        <v>451.17755528103464</v>
      </c>
      <c r="J13" s="14">
        <v>309.73451187443573</v>
      </c>
      <c r="K13" s="80">
        <v>3267213062.9100032</v>
      </c>
      <c r="L13" s="173">
        <v>7034044</v>
      </c>
      <c r="M13" s="13">
        <f t="shared" si="5"/>
        <v>464.48573010205837</v>
      </c>
      <c r="N13" s="14">
        <v>311.34413106619536</v>
      </c>
      <c r="O13" s="143">
        <f t="shared" ref="O13:V13" si="12">G13/C13-1</f>
        <v>2.8814547981969696E-2</v>
      </c>
      <c r="P13" s="144">
        <f t="shared" si="12"/>
        <v>1.3690769840932537E-2</v>
      </c>
      <c r="Q13" s="144">
        <f t="shared" si="12"/>
        <v>1.4919518447830571E-2</v>
      </c>
      <c r="R13" s="142">
        <f t="shared" si="12"/>
        <v>1.2521389684493567E-2</v>
      </c>
      <c r="S13" s="143">
        <f t="shared" si="12"/>
        <v>-2.4028913763315507E-2</v>
      </c>
      <c r="T13" s="144">
        <f t="shared" si="12"/>
        <v>-5.1991869337964514E-2</v>
      </c>
      <c r="U13" s="144">
        <f t="shared" si="12"/>
        <v>2.9496535599458529E-2</v>
      </c>
      <c r="V13" s="142">
        <f t="shared" si="12"/>
        <v>5.1967705568831679E-3</v>
      </c>
    </row>
    <row r="14" spans="1:22" x14ac:dyDescent="0.25">
      <c r="A14" s="28"/>
      <c r="B14" s="59" t="s">
        <v>189</v>
      </c>
      <c r="C14" s="80">
        <v>466617486.67999935</v>
      </c>
      <c r="D14" s="173">
        <v>1302753</v>
      </c>
      <c r="E14" s="13">
        <f t="shared" si="3"/>
        <v>358.17801738318724</v>
      </c>
      <c r="F14" s="14">
        <v>225.73942774165965</v>
      </c>
      <c r="G14" s="80">
        <v>476404734.04000038</v>
      </c>
      <c r="H14" s="173">
        <v>1316070</v>
      </c>
      <c r="I14" s="13">
        <f t="shared" si="4"/>
        <v>361.99042151253383</v>
      </c>
      <c r="J14" s="14">
        <v>247.8036182499977</v>
      </c>
      <c r="K14" s="80">
        <v>458706694.38650417</v>
      </c>
      <c r="L14" s="173">
        <v>1309747</v>
      </c>
      <c r="M14" s="13">
        <f t="shared" si="5"/>
        <v>350.22542092977056</v>
      </c>
      <c r="N14" s="14">
        <v>259.15422931494754</v>
      </c>
      <c r="O14" s="143">
        <f t="shared" si="6"/>
        <v>2.0974883366754238E-2</v>
      </c>
      <c r="P14" s="144">
        <f t="shared" si="7"/>
        <v>1.0222198682328987E-2</v>
      </c>
      <c r="Q14" s="144">
        <f t="shared" si="0"/>
        <v>1.0643880819933171E-2</v>
      </c>
      <c r="R14" s="142">
        <f t="shared" si="1"/>
        <v>9.7741855417427193E-2</v>
      </c>
      <c r="S14" s="143">
        <f t="shared" si="8"/>
        <v>-3.7149168320418591E-2</v>
      </c>
      <c r="T14" s="144">
        <f t="shared" si="9"/>
        <v>-4.8044556900468383E-3</v>
      </c>
      <c r="U14" s="144">
        <f t="shared" si="10"/>
        <v>-3.2500861579719764E-2</v>
      </c>
      <c r="V14" s="142">
        <f t="shared" si="11"/>
        <v>4.5804864130348344E-2</v>
      </c>
    </row>
    <row r="15" spans="1:22" s="9" customFormat="1" x14ac:dyDescent="0.25">
      <c r="A15" s="28"/>
      <c r="B15" s="59" t="s">
        <v>95</v>
      </c>
      <c r="C15" s="281" t="s">
        <v>32</v>
      </c>
      <c r="D15" s="175" t="s">
        <v>32</v>
      </c>
      <c r="E15" s="122" t="s">
        <v>32</v>
      </c>
      <c r="F15" s="60" t="s">
        <v>32</v>
      </c>
      <c r="G15" s="281" t="s">
        <v>32</v>
      </c>
      <c r="H15" s="175" t="s">
        <v>32</v>
      </c>
      <c r="I15" s="122" t="s">
        <v>32</v>
      </c>
      <c r="J15" s="60" t="s">
        <v>32</v>
      </c>
      <c r="K15" s="80">
        <v>2189746.79</v>
      </c>
      <c r="L15" s="173">
        <v>16808</v>
      </c>
      <c r="M15" s="13">
        <f t="shared" si="5"/>
        <v>130.28003272251308</v>
      </c>
      <c r="N15" s="14">
        <v>462.24007388252528</v>
      </c>
      <c r="O15" s="175" t="s">
        <v>32</v>
      </c>
      <c r="P15" s="175" t="s">
        <v>32</v>
      </c>
      <c r="Q15" s="122" t="s">
        <v>32</v>
      </c>
      <c r="R15" s="60" t="s">
        <v>32</v>
      </c>
      <c r="S15" s="174" t="s">
        <v>32</v>
      </c>
      <c r="T15" s="175" t="s">
        <v>32</v>
      </c>
      <c r="U15" s="122" t="s">
        <v>32</v>
      </c>
      <c r="V15" s="60" t="s">
        <v>32</v>
      </c>
    </row>
    <row r="16" spans="1:22" x14ac:dyDescent="0.25">
      <c r="A16" s="28"/>
      <c r="B16" s="59" t="s">
        <v>142</v>
      </c>
      <c r="C16" s="80">
        <v>245620148.7049996</v>
      </c>
      <c r="D16" s="173">
        <v>707741</v>
      </c>
      <c r="E16" s="13">
        <f t="shared" ref="E16:E19" si="13">C16/D16</f>
        <v>347.04807084088611</v>
      </c>
      <c r="F16" s="14">
        <v>279.2439361940863</v>
      </c>
      <c r="G16" s="80">
        <v>266817751.44000015</v>
      </c>
      <c r="H16" s="173">
        <v>758990</v>
      </c>
      <c r="I16" s="13">
        <f t="shared" si="4"/>
        <v>351.54317110897398</v>
      </c>
      <c r="J16" s="14">
        <v>258.90848808094631</v>
      </c>
      <c r="K16" s="80">
        <v>364262622.84000027</v>
      </c>
      <c r="L16" s="173">
        <v>951197</v>
      </c>
      <c r="M16" s="13">
        <f t="shared" si="5"/>
        <v>382.95182053770174</v>
      </c>
      <c r="N16" s="14">
        <v>276.57685032896939</v>
      </c>
      <c r="O16" s="143">
        <f t="shared" si="6"/>
        <v>8.6302377255132123E-2</v>
      </c>
      <c r="P16" s="144">
        <f t="shared" ref="P16:P19" si="14">H16/D16-1</f>
        <v>7.2412082951249124E-2</v>
      </c>
      <c r="Q16" s="144">
        <f t="shared" ref="Q16:Q19" si="15">I16/E16-1</f>
        <v>1.2952385118281784E-2</v>
      </c>
      <c r="R16" s="142">
        <f t="shared" ref="R16:R19" si="16">J16/F16-1</f>
        <v>-7.2823239746219626E-2</v>
      </c>
      <c r="S16" s="143">
        <f t="shared" si="8"/>
        <v>0.36521135072196564</v>
      </c>
      <c r="T16" s="144">
        <f t="shared" si="9"/>
        <v>0.25324049065205068</v>
      </c>
      <c r="U16" s="144">
        <f t="shared" si="10"/>
        <v>8.9345070563158435E-2</v>
      </c>
      <c r="V16" s="142">
        <f t="shared" si="11"/>
        <v>6.8241726561313554E-2</v>
      </c>
    </row>
    <row r="17" spans="1:22" x14ac:dyDescent="0.25">
      <c r="A17" s="28"/>
      <c r="B17" s="59" t="s">
        <v>45</v>
      </c>
      <c r="C17" s="281" t="s">
        <v>32</v>
      </c>
      <c r="D17" s="175" t="s">
        <v>32</v>
      </c>
      <c r="E17" s="122" t="s">
        <v>32</v>
      </c>
      <c r="F17" s="60" t="s">
        <v>32</v>
      </c>
      <c r="G17" s="81">
        <v>525506.56319999963</v>
      </c>
      <c r="H17" s="117">
        <v>2588</v>
      </c>
      <c r="I17" s="13">
        <f t="shared" si="4"/>
        <v>203.05508624420386</v>
      </c>
      <c r="J17" s="60">
        <v>327.6674875606372</v>
      </c>
      <c r="K17" s="81">
        <v>5406686.385200005</v>
      </c>
      <c r="L17" s="117">
        <v>29331</v>
      </c>
      <c r="M17" s="13">
        <f t="shared" si="5"/>
        <v>184.33351693430177</v>
      </c>
      <c r="N17" s="60">
        <v>299.70877643876713</v>
      </c>
      <c r="O17" s="175" t="s">
        <v>32</v>
      </c>
      <c r="P17" s="175" t="s">
        <v>32</v>
      </c>
      <c r="Q17" s="122" t="s">
        <v>32</v>
      </c>
      <c r="R17" s="122" t="s">
        <v>32</v>
      </c>
      <c r="S17" s="143">
        <f t="shared" si="8"/>
        <v>9.2885230438926119</v>
      </c>
      <c r="T17" s="144">
        <f t="shared" si="9"/>
        <v>10.333462132921175</v>
      </c>
      <c r="U17" s="144">
        <f t="shared" si="10"/>
        <v>-9.2199460039068537E-2</v>
      </c>
      <c r="V17" s="142">
        <f t="shared" si="11"/>
        <v>-8.5326473279397685E-2</v>
      </c>
    </row>
    <row r="18" spans="1:22" x14ac:dyDescent="0.25">
      <c r="A18" s="28"/>
      <c r="B18" s="59" t="s">
        <v>42</v>
      </c>
      <c r="C18" s="80">
        <v>1520113356.3700016</v>
      </c>
      <c r="D18" s="173">
        <v>3522296</v>
      </c>
      <c r="E18" s="13">
        <f t="shared" si="13"/>
        <v>431.56888471894513</v>
      </c>
      <c r="F18" s="14">
        <v>303.53584833899805</v>
      </c>
      <c r="G18" s="80">
        <v>1480447653.0199981</v>
      </c>
      <c r="H18" s="173">
        <v>3361869</v>
      </c>
      <c r="I18" s="13">
        <f t="shared" si="4"/>
        <v>440.36446780644877</v>
      </c>
      <c r="J18" s="14">
        <v>305.59256395685003</v>
      </c>
      <c r="K18" s="80">
        <v>1472441802.2552557</v>
      </c>
      <c r="L18" s="173">
        <v>3148502</v>
      </c>
      <c r="M18" s="13">
        <f t="shared" si="5"/>
        <v>467.66424231436275</v>
      </c>
      <c r="N18" s="14">
        <v>318.63762432281595</v>
      </c>
      <c r="O18" s="143">
        <f t="shared" si="6"/>
        <v>-2.6093911472973574E-2</v>
      </c>
      <c r="P18" s="144">
        <f t="shared" si="14"/>
        <v>-4.5546143765316738E-2</v>
      </c>
      <c r="Q18" s="144">
        <f t="shared" si="15"/>
        <v>2.038048478224197E-2</v>
      </c>
      <c r="R18" s="142">
        <f t="shared" si="16"/>
        <v>6.7758573793068599E-3</v>
      </c>
      <c r="S18" s="143">
        <f t="shared" si="8"/>
        <v>-5.4077229602891297E-3</v>
      </c>
      <c r="T18" s="144">
        <f t="shared" si="9"/>
        <v>-6.3466779936993345E-2</v>
      </c>
      <c r="U18" s="144">
        <f t="shared" si="10"/>
        <v>6.1993590545350141E-2</v>
      </c>
      <c r="V18" s="142">
        <f t="shared" si="11"/>
        <v>4.2687754561357316E-2</v>
      </c>
    </row>
    <row r="19" spans="1:22" x14ac:dyDescent="0.25">
      <c r="A19" s="36"/>
      <c r="B19" s="59" t="s">
        <v>190</v>
      </c>
      <c r="C19" s="80">
        <v>410140998.26999956</v>
      </c>
      <c r="D19" s="173">
        <v>849579</v>
      </c>
      <c r="E19" s="13">
        <f t="shared" si="13"/>
        <v>482.75792865642813</v>
      </c>
      <c r="F19" s="14">
        <v>324.6798767871594</v>
      </c>
      <c r="G19" s="80">
        <v>421113785.95000082</v>
      </c>
      <c r="H19" s="173">
        <v>933545</v>
      </c>
      <c r="I19" s="13">
        <f t="shared" si="4"/>
        <v>451.0910410853262</v>
      </c>
      <c r="J19" s="14">
        <v>247.30526260307815</v>
      </c>
      <c r="K19" s="80">
        <v>431668616.06999969</v>
      </c>
      <c r="L19" s="173">
        <v>938915</v>
      </c>
      <c r="M19" s="13">
        <f t="shared" si="5"/>
        <v>459.75260387788001</v>
      </c>
      <c r="N19" s="14">
        <v>358.9688111905362</v>
      </c>
      <c r="O19" s="143">
        <f t="shared" si="6"/>
        <v>2.675369623199142E-2</v>
      </c>
      <c r="P19" s="144">
        <f t="shared" si="14"/>
        <v>9.8832480558017632E-2</v>
      </c>
      <c r="Q19" s="144">
        <f t="shared" si="15"/>
        <v>-6.559578971439084E-2</v>
      </c>
      <c r="R19" s="142">
        <f t="shared" si="16"/>
        <v>-0.23831047045395859</v>
      </c>
      <c r="S19" s="143">
        <f t="shared" si="8"/>
        <v>2.5064081186959797E-2</v>
      </c>
      <c r="T19" s="144">
        <f t="shared" si="9"/>
        <v>5.7522668966145662E-3</v>
      </c>
      <c r="U19" s="144">
        <f t="shared" si="10"/>
        <v>1.9201362926016152E-2</v>
      </c>
      <c r="V19" s="142">
        <f t="shared" si="11"/>
        <v>0.45152111771546344</v>
      </c>
    </row>
    <row r="20" spans="1:22" s="9" customFormat="1" x14ac:dyDescent="0.25">
      <c r="A20" s="84"/>
      <c r="B20" s="85"/>
      <c r="C20" s="86"/>
      <c r="D20" s="118"/>
      <c r="E20" s="87"/>
      <c r="F20" s="88"/>
      <c r="G20" s="86"/>
      <c r="H20" s="118"/>
      <c r="I20" s="87"/>
      <c r="J20" s="88"/>
      <c r="K20" s="89"/>
      <c r="L20" s="118"/>
      <c r="M20" s="87"/>
      <c r="N20" s="88"/>
      <c r="O20" s="145"/>
      <c r="P20" s="146"/>
      <c r="Q20" s="146"/>
      <c r="R20" s="147"/>
      <c r="S20" s="145"/>
      <c r="T20" s="146"/>
      <c r="U20" s="146"/>
      <c r="V20" s="147"/>
    </row>
    <row r="21" spans="1:22" x14ac:dyDescent="0.25">
      <c r="A21" s="28" t="s">
        <v>7</v>
      </c>
      <c r="B21" s="29" t="s">
        <v>143</v>
      </c>
      <c r="C21" s="82"/>
      <c r="D21" s="116"/>
      <c r="E21" s="17"/>
      <c r="F21" s="18"/>
      <c r="G21" s="82"/>
      <c r="H21" s="116"/>
      <c r="I21" s="17"/>
      <c r="J21" s="18"/>
      <c r="K21" s="82"/>
      <c r="L21" s="116"/>
      <c r="M21" s="17"/>
      <c r="N21" s="18"/>
      <c r="O21" s="143"/>
      <c r="P21" s="144"/>
      <c r="Q21" s="144"/>
      <c r="R21" s="148"/>
      <c r="S21" s="143"/>
      <c r="T21" s="144"/>
      <c r="U21" s="144"/>
      <c r="V21" s="148"/>
    </row>
    <row r="22" spans="1:22" x14ac:dyDescent="0.25">
      <c r="A22" s="28" t="s">
        <v>82</v>
      </c>
      <c r="B22" s="59" t="s">
        <v>132</v>
      </c>
      <c r="C22" s="80">
        <v>356862022.16999906</v>
      </c>
      <c r="D22" s="173">
        <v>1228309</v>
      </c>
      <c r="E22" s="13">
        <f>C22/D22</f>
        <v>290.531146617015</v>
      </c>
      <c r="F22" s="113">
        <v>252.09444286458347</v>
      </c>
      <c r="G22" s="80">
        <v>379992768.12999946</v>
      </c>
      <c r="H22" s="173">
        <v>1296679</v>
      </c>
      <c r="I22" s="13">
        <f>G22/H22</f>
        <v>293.05076131409504</v>
      </c>
      <c r="J22" s="65">
        <v>264.87125160141267</v>
      </c>
      <c r="K22" s="80">
        <v>349822149.61999971</v>
      </c>
      <c r="L22" s="173">
        <v>1239371</v>
      </c>
      <c r="M22" s="13">
        <f>K22/L22</f>
        <v>282.25781434292048</v>
      </c>
      <c r="N22" s="65">
        <v>255.48540348674243</v>
      </c>
      <c r="O22" s="143">
        <f t="shared" ref="O22:O27" si="17">G22/C22-1</f>
        <v>6.481705679788341E-2</v>
      </c>
      <c r="P22" s="144">
        <f t="shared" ref="P22:P27" si="18">H22/D22-1</f>
        <v>5.5661889638519257E-2</v>
      </c>
      <c r="Q22" s="144">
        <f t="shared" ref="Q22:Q27" si="19">I22/E22-1</f>
        <v>8.672442615598408E-3</v>
      </c>
      <c r="R22" s="142">
        <f t="shared" ref="R22:R27" si="20">J22/F22-1</f>
        <v>5.0682627477403264E-2</v>
      </c>
      <c r="S22" s="143">
        <f t="shared" si="8"/>
        <v>-7.9397875539773621E-2</v>
      </c>
      <c r="T22" s="144">
        <f t="shared" si="9"/>
        <v>-4.4195980655196809E-2</v>
      </c>
      <c r="U22" s="144">
        <f t="shared" si="10"/>
        <v>-3.6829615875341726E-2</v>
      </c>
      <c r="V22" s="142">
        <f t="shared" si="11"/>
        <v>-3.5435510867726672E-2</v>
      </c>
    </row>
    <row r="23" spans="1:22" x14ac:dyDescent="0.25">
      <c r="A23" s="36"/>
      <c r="B23" s="59" t="s">
        <v>191</v>
      </c>
      <c r="C23" s="80">
        <v>1969066420.6100013</v>
      </c>
      <c r="D23" s="173">
        <v>5580359</v>
      </c>
      <c r="E23" s="13">
        <f t="shared" ref="E23:E27" si="21">C23/D23</f>
        <v>352.85658514264071</v>
      </c>
      <c r="F23" s="113">
        <v>203.78961743752396</v>
      </c>
      <c r="G23" s="80">
        <v>1938032324.8200002</v>
      </c>
      <c r="H23" s="173">
        <v>5474510</v>
      </c>
      <c r="I23" s="13">
        <f t="shared" ref="I23:I27" si="22">G23/H23</f>
        <v>354.0101899201938</v>
      </c>
      <c r="J23" s="65">
        <v>202.35467275928232</v>
      </c>
      <c r="K23" s="80">
        <v>2038060871.5000029</v>
      </c>
      <c r="L23" s="173">
        <v>5572879</v>
      </c>
      <c r="M23" s="13">
        <f t="shared" ref="M23:M27" si="23">K23/L23</f>
        <v>365.71059079158238</v>
      </c>
      <c r="N23" s="65">
        <v>207.56777927206122</v>
      </c>
      <c r="O23" s="143">
        <f t="shared" si="17"/>
        <v>-1.5760817139112593E-2</v>
      </c>
      <c r="P23" s="144">
        <f t="shared" si="18"/>
        <v>-1.8968134487404864E-2</v>
      </c>
      <c r="Q23" s="144">
        <f t="shared" si="19"/>
        <v>3.269330447911889E-3</v>
      </c>
      <c r="R23" s="142">
        <f t="shared" si="20"/>
        <v>-7.0413041463289749E-3</v>
      </c>
      <c r="S23" s="143">
        <f t="shared" si="8"/>
        <v>5.1613456287058046E-2</v>
      </c>
      <c r="T23" s="144">
        <f t="shared" si="9"/>
        <v>1.7968548783361404E-2</v>
      </c>
      <c r="U23" s="144">
        <f t="shared" si="10"/>
        <v>3.3051028486005718E-2</v>
      </c>
      <c r="V23" s="142">
        <f t="shared" si="11"/>
        <v>2.5762224522387633E-2</v>
      </c>
    </row>
    <row r="24" spans="1:22" x14ac:dyDescent="0.25">
      <c r="A24" s="28"/>
      <c r="B24" s="59" t="s">
        <v>38</v>
      </c>
      <c r="C24" s="80">
        <v>110213791.4999996</v>
      </c>
      <c r="D24" s="173">
        <v>308898</v>
      </c>
      <c r="E24" s="13">
        <f t="shared" si="21"/>
        <v>356.79671444942863</v>
      </c>
      <c r="F24" s="113">
        <v>274.28336950667716</v>
      </c>
      <c r="G24" s="80">
        <v>72797559.400000021</v>
      </c>
      <c r="H24" s="173">
        <v>213996</v>
      </c>
      <c r="I24" s="13">
        <f t="shared" si="22"/>
        <v>340.18186975457496</v>
      </c>
      <c r="J24" s="65">
        <v>278.3395261717169</v>
      </c>
      <c r="K24" s="80">
        <v>75975769.47999993</v>
      </c>
      <c r="L24" s="173">
        <v>215253</v>
      </c>
      <c r="M24" s="13">
        <f t="shared" si="23"/>
        <v>352.96032798613692</v>
      </c>
      <c r="N24" s="65">
        <v>270.03895813808481</v>
      </c>
      <c r="O24" s="143">
        <f t="shared" si="17"/>
        <v>-0.33948775004260434</v>
      </c>
      <c r="P24" s="144">
        <f t="shared" si="18"/>
        <v>-0.30722762853757546</v>
      </c>
      <c r="Q24" s="144">
        <f t="shared" si="19"/>
        <v>-4.6566697567526516E-2</v>
      </c>
      <c r="R24" s="142">
        <f t="shared" si="20"/>
        <v>1.4788197594097996E-2</v>
      </c>
      <c r="S24" s="143">
        <f t="shared" si="8"/>
        <v>4.3658195497140673E-2</v>
      </c>
      <c r="T24" s="144">
        <f t="shared" si="9"/>
        <v>5.8739415690012287E-3</v>
      </c>
      <c r="U24" s="144">
        <f t="shared" si="10"/>
        <v>3.7563607492606899E-2</v>
      </c>
      <c r="V24" s="142">
        <f t="shared" si="11"/>
        <v>-2.9821736595582182E-2</v>
      </c>
    </row>
    <row r="25" spans="1:22" x14ac:dyDescent="0.25">
      <c r="A25" s="28"/>
      <c r="B25" s="59" t="s">
        <v>96</v>
      </c>
      <c r="C25" s="80">
        <v>230234870.48000014</v>
      </c>
      <c r="D25" s="173">
        <v>585889</v>
      </c>
      <c r="E25" s="13">
        <f t="shared" si="21"/>
        <v>392.96670611668787</v>
      </c>
      <c r="F25" s="113">
        <v>401.40584463486368</v>
      </c>
      <c r="G25" s="80">
        <v>255524280.28000015</v>
      </c>
      <c r="H25" s="173">
        <v>558298</v>
      </c>
      <c r="I25" s="13">
        <f t="shared" si="22"/>
        <v>457.68439127491081</v>
      </c>
      <c r="J25" s="65">
        <v>433.94922671907199</v>
      </c>
      <c r="K25" s="80">
        <v>274243056.69220597</v>
      </c>
      <c r="L25" s="173">
        <v>565045</v>
      </c>
      <c r="M25" s="13">
        <f t="shared" si="23"/>
        <v>485.34728506969526</v>
      </c>
      <c r="N25" s="65">
        <v>486.88316278683391</v>
      </c>
      <c r="O25" s="143">
        <f t="shared" si="17"/>
        <v>0.10984178785461962</v>
      </c>
      <c r="P25" s="144">
        <f t="shared" si="18"/>
        <v>-4.7092538006345941E-2</v>
      </c>
      <c r="Q25" s="144">
        <f t="shared" si="19"/>
        <v>0.16468999574484466</v>
      </c>
      <c r="R25" s="142">
        <f t="shared" si="20"/>
        <v>8.1073513301260336E-2</v>
      </c>
      <c r="S25" s="143">
        <f t="shared" si="8"/>
        <v>7.3256351183903279E-2</v>
      </c>
      <c r="T25" s="144">
        <f t="shared" si="9"/>
        <v>1.2084943883015953E-2</v>
      </c>
      <c r="U25" s="144">
        <f t="shared" si="10"/>
        <v>6.044098143204657E-2</v>
      </c>
      <c r="V25" s="142">
        <f t="shared" si="11"/>
        <v>0.1219818651780431</v>
      </c>
    </row>
    <row r="26" spans="1:22" x14ac:dyDescent="0.25">
      <c r="A26" s="28"/>
      <c r="B26" s="59" t="s">
        <v>42</v>
      </c>
      <c r="C26" s="80">
        <v>763997656.17999923</v>
      </c>
      <c r="D26" s="173">
        <v>1903261</v>
      </c>
      <c r="E26" s="13">
        <f t="shared" si="21"/>
        <v>401.41507453785857</v>
      </c>
      <c r="F26" s="113">
        <v>261.49521112835862</v>
      </c>
      <c r="G26" s="80">
        <v>835149927.2299999</v>
      </c>
      <c r="H26" s="173">
        <v>1948156</v>
      </c>
      <c r="I26" s="13">
        <f t="shared" si="22"/>
        <v>428.68739835516249</v>
      </c>
      <c r="J26" s="65">
        <v>274.53732303921367</v>
      </c>
      <c r="K26" s="80">
        <v>896617948.10560048</v>
      </c>
      <c r="L26" s="173">
        <v>1976011</v>
      </c>
      <c r="M26" s="13">
        <f t="shared" si="23"/>
        <v>453.7514963760832</v>
      </c>
      <c r="N26" s="65">
        <v>284.06658660779897</v>
      </c>
      <c r="O26" s="143">
        <f t="shared" si="17"/>
        <v>9.3131530541288754E-2</v>
      </c>
      <c r="P26" s="144">
        <f t="shared" si="18"/>
        <v>2.3588462118437681E-2</v>
      </c>
      <c r="Q26" s="144">
        <f t="shared" si="19"/>
        <v>6.7940457514461761E-2</v>
      </c>
      <c r="R26" s="142">
        <f t="shared" si="20"/>
        <v>4.9875146296477046E-2</v>
      </c>
      <c r="S26" s="143">
        <f t="shared" si="8"/>
        <v>7.3601180903500651E-2</v>
      </c>
      <c r="T26" s="144">
        <f t="shared" si="9"/>
        <v>1.4298136288880325E-2</v>
      </c>
      <c r="U26" s="144">
        <f t="shared" si="10"/>
        <v>5.8467074416205245E-2</v>
      </c>
      <c r="V26" s="142">
        <f t="shared" si="11"/>
        <v>3.4710266214784014E-2</v>
      </c>
    </row>
    <row r="27" spans="1:22" x14ac:dyDescent="0.25">
      <c r="A27" s="28"/>
      <c r="B27" s="59" t="s">
        <v>51</v>
      </c>
      <c r="C27" s="80">
        <v>429893784.76999974</v>
      </c>
      <c r="D27" s="173">
        <v>987672</v>
      </c>
      <c r="E27" s="13">
        <f t="shared" si="21"/>
        <v>435.25966593160456</v>
      </c>
      <c r="F27" s="113">
        <v>189.70250808698697</v>
      </c>
      <c r="G27" s="80">
        <v>402729648.48000044</v>
      </c>
      <c r="H27" s="173">
        <v>914414</v>
      </c>
      <c r="I27" s="13">
        <f t="shared" si="22"/>
        <v>440.42375606672738</v>
      </c>
      <c r="J27" s="65">
        <v>192.14012496270681</v>
      </c>
      <c r="K27" s="80">
        <v>407901455.16999966</v>
      </c>
      <c r="L27" s="173">
        <v>904824</v>
      </c>
      <c r="M27" s="13">
        <f t="shared" si="23"/>
        <v>450.80751081978337</v>
      </c>
      <c r="N27" s="65">
        <v>192.83964563697367</v>
      </c>
      <c r="O27" s="143">
        <f t="shared" si="17"/>
        <v>-6.3188018185777128E-2</v>
      </c>
      <c r="P27" s="144">
        <f t="shared" si="18"/>
        <v>-7.417239731408809E-2</v>
      </c>
      <c r="Q27" s="144">
        <f t="shared" si="19"/>
        <v>1.1864389327391311E-2</v>
      </c>
      <c r="R27" s="142">
        <f t="shared" si="20"/>
        <v>1.2849681853452699E-2</v>
      </c>
      <c r="S27" s="143">
        <f t="shared" si="8"/>
        <v>1.2841882164670304E-2</v>
      </c>
      <c r="T27" s="144">
        <f t="shared" si="9"/>
        <v>-1.0487590959893489E-2</v>
      </c>
      <c r="U27" s="144">
        <f t="shared" si="10"/>
        <v>2.3576736290952471E-2</v>
      </c>
      <c r="V27" s="142">
        <f t="shared" si="11"/>
        <v>3.6406798132488927E-3</v>
      </c>
    </row>
    <row r="28" spans="1:22" s="9" customFormat="1" x14ac:dyDescent="0.25">
      <c r="A28" s="93"/>
      <c r="B28" s="94"/>
      <c r="C28" s="86"/>
      <c r="D28" s="118"/>
      <c r="E28" s="87"/>
      <c r="F28" s="88"/>
      <c r="G28" s="86"/>
      <c r="H28" s="118"/>
      <c r="I28" s="87"/>
      <c r="J28" s="88"/>
      <c r="K28" s="89"/>
      <c r="L28" s="118"/>
      <c r="M28" s="87"/>
      <c r="N28" s="88"/>
      <c r="O28" s="90"/>
      <c r="P28" s="91"/>
      <c r="Q28" s="91"/>
      <c r="R28" s="92"/>
      <c r="S28" s="90"/>
      <c r="T28" s="91"/>
      <c r="U28" s="91"/>
      <c r="V28" s="92"/>
    </row>
    <row r="29" spans="1:22" ht="67.5" customHeight="1" thickBot="1" x14ac:dyDescent="0.3">
      <c r="A29" s="37" t="s">
        <v>175</v>
      </c>
      <c r="B29" s="38" t="s">
        <v>112</v>
      </c>
      <c r="C29" s="83">
        <v>18285931.08894065</v>
      </c>
      <c r="D29" s="119">
        <v>52476</v>
      </c>
      <c r="E29" s="22">
        <f>C29/D29</f>
        <v>348.46274656872953</v>
      </c>
      <c r="F29" s="23" t="s">
        <v>52</v>
      </c>
      <c r="G29" s="83">
        <v>14719348.68173793</v>
      </c>
      <c r="H29" s="119">
        <v>40473</v>
      </c>
      <c r="I29" s="22">
        <f>G29/H29</f>
        <v>363.68316363348231</v>
      </c>
      <c r="J29" s="23" t="s">
        <v>52</v>
      </c>
      <c r="K29" s="83">
        <v>10509456.233837947</v>
      </c>
      <c r="L29" s="119">
        <v>29407</v>
      </c>
      <c r="M29" s="22">
        <f>K29/L29</f>
        <v>357.37940741449137</v>
      </c>
      <c r="N29" s="23" t="s">
        <v>52</v>
      </c>
      <c r="O29" s="156">
        <f t="shared" ref="O29" si="24">G29/C29-1</f>
        <v>-0.19504516285527251</v>
      </c>
      <c r="P29" s="157">
        <f t="shared" ref="P29" si="25">H29/D29-1</f>
        <v>-0.22873313514749605</v>
      </c>
      <c r="Q29" s="157">
        <f t="shared" ref="Q29" si="26">I29/E29-1</f>
        <v>4.3678749635725378E-2</v>
      </c>
      <c r="R29" s="23" t="s">
        <v>52</v>
      </c>
      <c r="S29" s="156">
        <f t="shared" si="8"/>
        <v>-0.28601078342026987</v>
      </c>
      <c r="T29" s="157">
        <f t="shared" si="9"/>
        <v>-0.27341684579843351</v>
      </c>
      <c r="U29" s="157">
        <f t="shared" si="10"/>
        <v>-1.7333098832542637E-2</v>
      </c>
      <c r="V29" s="23" t="s">
        <v>52</v>
      </c>
    </row>
    <row r="30" spans="1:22" x14ac:dyDescent="0.25">
      <c r="C30" s="41"/>
      <c r="D30" s="41"/>
      <c r="E30" s="41"/>
      <c r="F30" s="41"/>
      <c r="G30" s="41"/>
      <c r="H30" s="41"/>
      <c r="I30" s="41"/>
      <c r="J30" s="41"/>
      <c r="K30" s="41"/>
      <c r="L30" s="41"/>
      <c r="M30" s="41"/>
    </row>
    <row r="31" spans="1:22" x14ac:dyDescent="0.25">
      <c r="A31" s="39" t="s">
        <v>53</v>
      </c>
      <c r="C31" s="41"/>
      <c r="D31" s="41"/>
      <c r="E31" s="41"/>
      <c r="F31" s="41"/>
      <c r="G31" s="41"/>
      <c r="H31" s="41"/>
      <c r="I31" s="41"/>
      <c r="J31" s="41"/>
      <c r="K31" s="41"/>
      <c r="L31" s="41"/>
      <c r="M31" s="41"/>
    </row>
    <row r="32" spans="1:22" s="9" customFormat="1" x14ac:dyDescent="0.25">
      <c r="A32" s="39" t="s">
        <v>136</v>
      </c>
      <c r="B32" s="25"/>
      <c r="C32" s="41"/>
      <c r="D32" s="41"/>
      <c r="E32" s="41"/>
      <c r="F32" s="41"/>
      <c r="G32" s="41"/>
      <c r="H32" s="41"/>
      <c r="I32" s="41"/>
      <c r="J32" s="41"/>
      <c r="K32" s="41"/>
      <c r="L32" s="41"/>
      <c r="M32" s="41"/>
      <c r="N32" s="40"/>
      <c r="O32" s="40"/>
      <c r="P32" s="40"/>
      <c r="Q32" s="40"/>
      <c r="R32" s="40"/>
      <c r="S32" s="40"/>
      <c r="T32" s="40"/>
      <c r="U32" s="40"/>
      <c r="V32" s="40"/>
    </row>
    <row r="33" spans="1:22" s="9" customFormat="1" x14ac:dyDescent="0.25">
      <c r="A33" s="39" t="s">
        <v>188</v>
      </c>
      <c r="B33" s="25"/>
      <c r="C33" s="41"/>
      <c r="D33" s="41"/>
      <c r="E33" s="41"/>
      <c r="F33" s="41"/>
      <c r="G33" s="41"/>
      <c r="H33" s="41"/>
      <c r="I33" s="41"/>
      <c r="J33" s="41"/>
      <c r="K33" s="41"/>
      <c r="L33" s="41"/>
      <c r="M33" s="41"/>
      <c r="N33" s="40"/>
      <c r="O33" s="40"/>
      <c r="P33" s="40"/>
      <c r="Q33" s="40"/>
      <c r="R33" s="40"/>
      <c r="S33" s="40"/>
      <c r="T33" s="40"/>
      <c r="U33" s="40"/>
      <c r="V33" s="40"/>
    </row>
    <row r="34" spans="1:22" x14ac:dyDescent="0.25">
      <c r="A34" s="39" t="s">
        <v>203</v>
      </c>
      <c r="C34" s="41"/>
      <c r="D34" s="41"/>
      <c r="E34" s="41"/>
      <c r="F34" s="41"/>
      <c r="G34" s="41"/>
      <c r="H34" s="41"/>
      <c r="I34" s="41"/>
      <c r="J34" s="41"/>
      <c r="K34" s="41"/>
      <c r="L34" s="41"/>
      <c r="M34" s="41"/>
    </row>
    <row r="35" spans="1:22" s="9" customFormat="1" x14ac:dyDescent="0.25">
      <c r="A35" s="39" t="s">
        <v>173</v>
      </c>
      <c r="B35" s="25"/>
      <c r="C35" s="41"/>
      <c r="D35" s="41"/>
      <c r="E35" s="41"/>
      <c r="F35" s="41"/>
      <c r="G35" s="41"/>
      <c r="H35" s="41"/>
      <c r="I35" s="41"/>
      <c r="J35" s="41"/>
      <c r="K35" s="41"/>
      <c r="L35" s="41"/>
      <c r="M35" s="41"/>
      <c r="N35" s="40"/>
      <c r="O35" s="40"/>
      <c r="P35" s="40"/>
      <c r="Q35" s="40"/>
      <c r="R35" s="40"/>
      <c r="S35" s="40"/>
      <c r="T35" s="40"/>
      <c r="U35" s="40"/>
      <c r="V35" s="40"/>
    </row>
    <row r="36" spans="1:22" x14ac:dyDescent="0.25">
      <c r="A36" s="39" t="s">
        <v>176</v>
      </c>
      <c r="B36" s="39"/>
      <c r="C36" s="41"/>
      <c r="D36" s="41"/>
      <c r="E36" s="41"/>
      <c r="F36" s="41"/>
      <c r="G36" s="41"/>
      <c r="H36" s="41"/>
      <c r="I36" s="41"/>
      <c r="J36" s="41"/>
      <c r="K36" s="41"/>
      <c r="L36" s="41"/>
      <c r="M36" s="41"/>
    </row>
    <row r="37" spans="1:22" x14ac:dyDescent="0.25">
      <c r="A37" s="39" t="s">
        <v>146</v>
      </c>
      <c r="B37" s="39"/>
      <c r="C37" s="41"/>
      <c r="D37" s="41"/>
      <c r="E37" s="41"/>
      <c r="F37" s="41"/>
      <c r="G37" s="41"/>
      <c r="H37" s="41"/>
      <c r="I37" s="41"/>
      <c r="J37" s="41"/>
      <c r="K37" s="41"/>
      <c r="L37" s="41"/>
      <c r="M37" s="41"/>
    </row>
    <row r="38" spans="1:22" x14ac:dyDescent="0.25">
      <c r="A38" s="39" t="s">
        <v>145</v>
      </c>
      <c r="B38" s="39"/>
      <c r="C38" s="41"/>
      <c r="D38" s="41"/>
      <c r="E38" s="41"/>
      <c r="F38" s="41"/>
      <c r="G38" s="41"/>
      <c r="H38" s="41"/>
      <c r="I38" s="41"/>
      <c r="J38" s="41"/>
      <c r="K38" s="41"/>
      <c r="L38" s="42"/>
      <c r="M38" s="43"/>
    </row>
    <row r="39" spans="1:22" s="9" customFormat="1" ht="15.75" thickBot="1" x14ac:dyDescent="0.3">
      <c r="A39" s="39"/>
      <c r="B39" s="39"/>
      <c r="C39" s="41"/>
      <c r="D39" s="41"/>
      <c r="E39" s="41"/>
      <c r="F39" s="41"/>
      <c r="G39" s="41"/>
      <c r="H39" s="41"/>
      <c r="I39" s="41"/>
      <c r="J39" s="41"/>
      <c r="K39" s="41"/>
      <c r="L39" s="42"/>
      <c r="M39" s="43"/>
      <c r="N39" s="40"/>
      <c r="O39" s="40"/>
      <c r="P39" s="40"/>
      <c r="Q39" s="40"/>
      <c r="R39" s="40"/>
      <c r="S39" s="40"/>
      <c r="T39" s="40"/>
      <c r="U39" s="40"/>
      <c r="V39" s="40"/>
    </row>
    <row r="40" spans="1:22" ht="15.75" x14ac:dyDescent="0.25">
      <c r="A40" s="76" t="s">
        <v>64</v>
      </c>
      <c r="B40" s="79" t="s">
        <v>3</v>
      </c>
      <c r="C40" s="78" t="s">
        <v>47</v>
      </c>
      <c r="D40" s="78" t="s">
        <v>47</v>
      </c>
      <c r="E40" s="77" t="s">
        <v>84</v>
      </c>
      <c r="F40" s="75"/>
      <c r="G40" s="75"/>
      <c r="H40" s="41"/>
      <c r="I40" s="41"/>
      <c r="J40" s="41"/>
      <c r="P40" s="9"/>
      <c r="Q40" s="9"/>
      <c r="R40" s="9"/>
      <c r="T40"/>
      <c r="U40"/>
      <c r="V40"/>
    </row>
    <row r="41" spans="1:22" ht="25.5" x14ac:dyDescent="0.25">
      <c r="A41" s="28" t="s">
        <v>66</v>
      </c>
      <c r="B41" s="126" t="s">
        <v>168</v>
      </c>
      <c r="C41" s="138">
        <v>1604412331.4203854</v>
      </c>
      <c r="D41" s="138">
        <v>1530740662.3756499</v>
      </c>
      <c r="E41" s="139">
        <v>1648436187.7834353</v>
      </c>
      <c r="F41" s="41"/>
      <c r="G41" s="176"/>
      <c r="H41" s="176"/>
      <c r="N41"/>
      <c r="O41" s="9"/>
      <c r="P41" s="9"/>
      <c r="Q41" s="9"/>
      <c r="R41" s="9"/>
      <c r="S41"/>
      <c r="T41"/>
      <c r="U41"/>
      <c r="V41"/>
    </row>
    <row r="42" spans="1:22" ht="51.75" thickBot="1" x14ac:dyDescent="0.3">
      <c r="A42" s="37" t="s">
        <v>65</v>
      </c>
      <c r="B42" s="204" t="s">
        <v>207</v>
      </c>
      <c r="C42" s="140">
        <v>619411.61386214569</v>
      </c>
      <c r="D42" s="140">
        <v>503661.05405075289</v>
      </c>
      <c r="E42" s="141">
        <v>345590.71740473434</v>
      </c>
      <c r="F42" s="41"/>
      <c r="G42" s="41"/>
      <c r="H42" s="41"/>
      <c r="N42"/>
      <c r="O42" s="9"/>
      <c r="P42" s="9"/>
      <c r="Q42" s="9"/>
      <c r="R42" s="9"/>
      <c r="S42"/>
      <c r="T42"/>
      <c r="U42"/>
      <c r="V42"/>
    </row>
    <row r="43" spans="1:22" x14ac:dyDescent="0.25">
      <c r="A43" s="39"/>
      <c r="B43" s="39"/>
      <c r="C43" s="41"/>
      <c r="D43" s="41"/>
      <c r="E43" s="41"/>
      <c r="F43" s="41"/>
      <c r="G43" s="41"/>
      <c r="H43" s="41"/>
      <c r="I43" s="41"/>
      <c r="J43" s="41"/>
    </row>
  </sheetData>
  <mergeCells count="5">
    <mergeCell ref="K3:N3"/>
    <mergeCell ref="G3:J3"/>
    <mergeCell ref="S3:V3"/>
    <mergeCell ref="C3:F3"/>
    <mergeCell ref="O3:R3"/>
  </mergeCells>
  <pageMargins left="0.7" right="0.7" top="0.75" bottom="0.75" header="0.3" footer="0.3"/>
  <pageSetup orientation="portrait" verticalDpi="2"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zoomScaleNormal="100" workbookViewId="0">
      <selection activeCell="A2" sqref="A2"/>
    </sheetView>
  </sheetViews>
  <sheetFormatPr defaultRowHeight="15" x14ac:dyDescent="0.25"/>
  <cols>
    <col min="1" max="1" width="31.7109375" style="25" customWidth="1"/>
    <col min="2" max="2" width="44.42578125" style="25" customWidth="1"/>
    <col min="3" max="11" width="15.85546875" style="25" customWidth="1"/>
    <col min="12" max="17" width="19.7109375" style="45" customWidth="1"/>
  </cols>
  <sheetData>
    <row r="1" spans="1:17" ht="15.75" x14ac:dyDescent="0.25">
      <c r="A1" s="24" t="s">
        <v>149</v>
      </c>
    </row>
    <row r="2" spans="1:17" ht="16.5" thickBot="1" x14ac:dyDescent="0.3">
      <c r="A2" s="24"/>
    </row>
    <row r="3" spans="1:17" x14ac:dyDescent="0.25">
      <c r="A3" s="58"/>
      <c r="B3" s="202"/>
      <c r="C3" s="348" t="s">
        <v>105</v>
      </c>
      <c r="D3" s="347"/>
      <c r="E3" s="349"/>
      <c r="F3" s="348" t="s">
        <v>113</v>
      </c>
      <c r="G3" s="347"/>
      <c r="H3" s="349"/>
      <c r="I3" s="348" t="s">
        <v>84</v>
      </c>
      <c r="J3" s="347"/>
      <c r="K3" s="349"/>
      <c r="L3" s="350" t="s">
        <v>102</v>
      </c>
      <c r="M3" s="351"/>
      <c r="N3" s="352"/>
      <c r="O3" s="350" t="s">
        <v>85</v>
      </c>
      <c r="P3" s="351"/>
      <c r="Q3" s="352"/>
    </row>
    <row r="4" spans="1:17" s="1" customFormat="1" ht="26.25" thickBot="1" x14ac:dyDescent="0.3">
      <c r="A4" s="192" t="s">
        <v>2</v>
      </c>
      <c r="B4" s="205" t="s">
        <v>3</v>
      </c>
      <c r="C4" s="199" t="s">
        <v>5</v>
      </c>
      <c r="D4" s="194" t="s">
        <v>58</v>
      </c>
      <c r="E4" s="200" t="s">
        <v>59</v>
      </c>
      <c r="F4" s="199" t="s">
        <v>5</v>
      </c>
      <c r="G4" s="194" t="s">
        <v>58</v>
      </c>
      <c r="H4" s="200" t="s">
        <v>59</v>
      </c>
      <c r="I4" s="199" t="s">
        <v>5</v>
      </c>
      <c r="J4" s="194" t="s">
        <v>58</v>
      </c>
      <c r="K4" s="200" t="s">
        <v>59</v>
      </c>
      <c r="L4" s="201" t="s">
        <v>5</v>
      </c>
      <c r="M4" s="195" t="s">
        <v>58</v>
      </c>
      <c r="N4" s="196" t="s">
        <v>59</v>
      </c>
      <c r="O4" s="201" t="s">
        <v>5</v>
      </c>
      <c r="P4" s="195" t="s">
        <v>58</v>
      </c>
      <c r="Q4" s="196" t="s">
        <v>59</v>
      </c>
    </row>
    <row r="5" spans="1:17" ht="38.25" x14ac:dyDescent="0.25">
      <c r="A5" s="48" t="s">
        <v>23</v>
      </c>
      <c r="B5" s="203" t="s">
        <v>110</v>
      </c>
      <c r="C5" s="15">
        <f>D5*E5*12</f>
        <v>346166634.42307532</v>
      </c>
      <c r="D5" s="116">
        <v>601518</v>
      </c>
      <c r="E5" s="113">
        <v>47.957367086697786</v>
      </c>
      <c r="F5" s="15">
        <f>G5*H5*12</f>
        <v>345591125.26289916</v>
      </c>
      <c r="G5" s="116">
        <v>631398</v>
      </c>
      <c r="H5" s="113">
        <v>45.611896836187213</v>
      </c>
      <c r="I5" s="11">
        <f>J5*K5*12</f>
        <v>330555329.23199904</v>
      </c>
      <c r="J5" s="116">
        <v>619187</v>
      </c>
      <c r="K5" s="113">
        <v>44.487816178311107</v>
      </c>
      <c r="L5" s="143">
        <f>F5/C5-1</f>
        <v>-1.6625205983104019E-3</v>
      </c>
      <c r="M5" s="144">
        <f t="shared" ref="M5:M9" si="0">G5/D5-1</f>
        <v>4.9674323960380296E-2</v>
      </c>
      <c r="N5" s="142">
        <f t="shared" ref="N5:N9" si="1">H5/E5-1</f>
        <v>-4.8907402407442624E-2</v>
      </c>
      <c r="O5" s="143">
        <f>I5/F5-1</f>
        <v>-4.3507471493841265E-2</v>
      </c>
      <c r="P5" s="144">
        <f t="shared" ref="P5:Q5" si="2">J5/G5-1</f>
        <v>-1.9339624135648159E-2</v>
      </c>
      <c r="Q5" s="142">
        <f t="shared" si="2"/>
        <v>-2.4644461990107169E-2</v>
      </c>
    </row>
    <row r="6" spans="1:17" ht="25.5" x14ac:dyDescent="0.25">
      <c r="A6" s="48" t="s">
        <v>25</v>
      </c>
      <c r="B6" s="203" t="s">
        <v>112</v>
      </c>
      <c r="C6" s="15">
        <f t="shared" ref="C6:C9" si="3">D6*E6*12</f>
        <v>864416673.56137657</v>
      </c>
      <c r="D6" s="116">
        <v>1325288.5671241586</v>
      </c>
      <c r="E6" s="113">
        <v>54.35399095994228</v>
      </c>
      <c r="F6" s="15">
        <f t="shared" ref="F6:F9" si="4">G6*H6*12</f>
        <v>778555577.82327271</v>
      </c>
      <c r="G6" s="116">
        <v>1298926.4795038896</v>
      </c>
      <c r="H6" s="113">
        <v>49.948655685310825</v>
      </c>
      <c r="I6" s="11">
        <f t="shared" ref="I6:I9" si="5">J6*K6*12</f>
        <v>805132428.41520429</v>
      </c>
      <c r="J6" s="116">
        <v>1301773.5126293837</v>
      </c>
      <c r="K6" s="113">
        <v>51.540739140620531</v>
      </c>
      <c r="L6" s="143">
        <f>F6/C6-1</f>
        <v>-9.9328366011680602E-2</v>
      </c>
      <c r="M6" s="144">
        <f t="shared" si="0"/>
        <v>-1.9891583066678153E-2</v>
      </c>
      <c r="N6" s="142">
        <f t="shared" si="1"/>
        <v>-8.1048975371065035E-2</v>
      </c>
      <c r="O6" s="143">
        <f>I6/F6-1</f>
        <v>3.4136099398628161E-2</v>
      </c>
      <c r="P6" s="144">
        <f t="shared" ref="P6:P9" si="6">J6/G6-1</f>
        <v>2.1918354659931083E-3</v>
      </c>
      <c r="Q6" s="142">
        <f t="shared" ref="Q6:Q9" si="7">K6/H6-1</f>
        <v>3.1874400491181065E-2</v>
      </c>
    </row>
    <row r="7" spans="1:17" x14ac:dyDescent="0.25">
      <c r="A7" s="48" t="s">
        <v>9</v>
      </c>
      <c r="B7" s="126" t="s">
        <v>26</v>
      </c>
      <c r="C7" s="15">
        <f t="shared" si="3"/>
        <v>301888797.70193899</v>
      </c>
      <c r="D7" s="116">
        <v>204549</v>
      </c>
      <c r="E7" s="113">
        <v>122.98960057734291</v>
      </c>
      <c r="F7" s="15">
        <f t="shared" si="4"/>
        <v>266781783.52804118</v>
      </c>
      <c r="G7" s="116">
        <v>213110</v>
      </c>
      <c r="H7" s="113">
        <v>104.32084507532932</v>
      </c>
      <c r="I7" s="11">
        <f t="shared" si="5"/>
        <v>295921527.24946493</v>
      </c>
      <c r="J7" s="116">
        <v>243702</v>
      </c>
      <c r="K7" s="113">
        <v>101.18967948883778</v>
      </c>
      <c r="L7" s="143">
        <f>F7/C7-1</f>
        <v>-0.11629121199972337</v>
      </c>
      <c r="M7" s="144">
        <f t="shared" si="0"/>
        <v>4.1853052324870799E-2</v>
      </c>
      <c r="N7" s="142">
        <f t="shared" si="1"/>
        <v>-0.15179133369307607</v>
      </c>
      <c r="O7" s="143">
        <f>I7/F7-1</f>
        <v>0.10922688699380734</v>
      </c>
      <c r="P7" s="144">
        <f t="shared" si="6"/>
        <v>0.14355027919853591</v>
      </c>
      <c r="Q7" s="142">
        <f t="shared" si="7"/>
        <v>-3.0014764395653981E-2</v>
      </c>
    </row>
    <row r="8" spans="1:17" x14ac:dyDescent="0.25">
      <c r="A8" s="48" t="s">
        <v>27</v>
      </c>
      <c r="B8" s="126" t="s">
        <v>26</v>
      </c>
      <c r="C8" s="15">
        <f t="shared" si="3"/>
        <v>186142825.89271015</v>
      </c>
      <c r="D8" s="116">
        <v>680174.33333333337</v>
      </c>
      <c r="E8" s="113">
        <v>22.805774045760586</v>
      </c>
      <c r="F8" s="15">
        <f t="shared" si="4"/>
        <v>206254450.7978619</v>
      </c>
      <c r="G8" s="116">
        <v>727852.16666666663</v>
      </c>
      <c r="H8" s="113">
        <v>23.614508119879417</v>
      </c>
      <c r="I8" s="11">
        <f t="shared" si="5"/>
        <v>188080530.59604061</v>
      </c>
      <c r="J8" s="116">
        <v>858943</v>
      </c>
      <c r="K8" s="113">
        <v>18.247284801983426</v>
      </c>
      <c r="L8" s="143">
        <f>F8/C8-1</f>
        <v>0.10804405062993827</v>
      </c>
      <c r="M8" s="144">
        <f t="shared" si="0"/>
        <v>7.009648996850304E-2</v>
      </c>
      <c r="N8" s="142">
        <f t="shared" si="1"/>
        <v>3.546181210495547E-2</v>
      </c>
      <c r="O8" s="143">
        <f>I8/F8-1</f>
        <v>-8.8114075267313963E-2</v>
      </c>
      <c r="P8" s="144">
        <f t="shared" si="6"/>
        <v>0.18010639981150023</v>
      </c>
      <c r="Q8" s="142">
        <f t="shared" si="7"/>
        <v>-0.22728499321896523</v>
      </c>
    </row>
    <row r="9" spans="1:17" ht="26.25" thickBot="1" x14ac:dyDescent="0.3">
      <c r="A9" s="54" t="s">
        <v>77</v>
      </c>
      <c r="B9" s="204" t="s">
        <v>112</v>
      </c>
      <c r="C9" s="21">
        <f t="shared" si="3"/>
        <v>422955593.86059272</v>
      </c>
      <c r="D9" s="119">
        <v>1911453</v>
      </c>
      <c r="E9" s="114">
        <v>18.439532381064421</v>
      </c>
      <c r="F9" s="21">
        <f t="shared" si="4"/>
        <v>438114731.48373753</v>
      </c>
      <c r="G9" s="119">
        <v>1914943</v>
      </c>
      <c r="H9" s="114">
        <v>19.06561237435168</v>
      </c>
      <c r="I9" s="115">
        <f t="shared" si="5"/>
        <v>450465734.72094321</v>
      </c>
      <c r="J9" s="119">
        <v>1905654</v>
      </c>
      <c r="K9" s="114">
        <v>19.69865003129911</v>
      </c>
      <c r="L9" s="156">
        <f>F9/C9-1</f>
        <v>3.5840967333656604E-2</v>
      </c>
      <c r="M9" s="157">
        <f t="shared" si="0"/>
        <v>1.8258361571015236E-3</v>
      </c>
      <c r="N9" s="159">
        <f t="shared" si="1"/>
        <v>3.3953138308983499E-2</v>
      </c>
      <c r="O9" s="156">
        <f>I9/F9-1</f>
        <v>2.8191252997536109E-2</v>
      </c>
      <c r="P9" s="157">
        <f t="shared" si="6"/>
        <v>-4.8507971255541404E-3</v>
      </c>
      <c r="Q9" s="159">
        <f t="shared" si="7"/>
        <v>3.3203111681795905E-2</v>
      </c>
    </row>
    <row r="10" spans="1:17" ht="15.75" thickBot="1" x14ac:dyDescent="0.3">
      <c r="A10" s="39"/>
      <c r="B10" s="39"/>
      <c r="C10" s="39"/>
      <c r="D10" s="39"/>
      <c r="E10" s="39"/>
      <c r="F10" s="39"/>
      <c r="G10" s="39"/>
      <c r="H10" s="39"/>
      <c r="I10" s="39"/>
      <c r="J10" s="39"/>
      <c r="K10" s="39"/>
    </row>
    <row r="11" spans="1:17" ht="15.75" thickBot="1" x14ac:dyDescent="0.3">
      <c r="A11" s="206" t="s">
        <v>2</v>
      </c>
      <c r="B11" s="207" t="s">
        <v>76</v>
      </c>
    </row>
    <row r="12" spans="1:17" ht="38.25" x14ac:dyDescent="0.25">
      <c r="A12" s="48" t="s">
        <v>23</v>
      </c>
      <c r="B12" s="203" t="s">
        <v>110</v>
      </c>
    </row>
    <row r="13" spans="1:17" x14ac:dyDescent="0.25">
      <c r="A13" s="48" t="s">
        <v>25</v>
      </c>
      <c r="B13" s="126" t="s">
        <v>75</v>
      </c>
    </row>
    <row r="14" spans="1:17" x14ac:dyDescent="0.25">
      <c r="A14" s="48" t="s">
        <v>9</v>
      </c>
      <c r="B14" s="126" t="s">
        <v>111</v>
      </c>
    </row>
    <row r="15" spans="1:17" x14ac:dyDescent="0.25">
      <c r="A15" s="48" t="s">
        <v>27</v>
      </c>
      <c r="B15" s="126" t="s">
        <v>86</v>
      </c>
    </row>
    <row r="16" spans="1:17" ht="15.75" thickBot="1" x14ac:dyDescent="0.3">
      <c r="A16" s="54" t="s">
        <v>77</v>
      </c>
      <c r="B16" s="208" t="s">
        <v>75</v>
      </c>
    </row>
  </sheetData>
  <mergeCells count="5">
    <mergeCell ref="C3:E3"/>
    <mergeCell ref="I3:K3"/>
    <mergeCell ref="O3:Q3"/>
    <mergeCell ref="F3:H3"/>
    <mergeCell ref="L3:N3"/>
  </mergeCells>
  <pageMargins left="0.7" right="0.7" top="0.75" bottom="0.75" header="0.3" footer="0.3"/>
  <pageSetup orientation="portrait" verticalDpi="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workbookViewId="0">
      <pane ySplit="4" topLeftCell="A5" activePane="bottomLeft" state="frozen"/>
      <selection pane="bottomLeft" activeCell="A2" sqref="A2"/>
    </sheetView>
  </sheetViews>
  <sheetFormatPr defaultRowHeight="15" x14ac:dyDescent="0.25"/>
  <cols>
    <col min="1" max="1" width="56" style="25" customWidth="1"/>
    <col min="2" max="2" width="35.7109375" style="25" customWidth="1"/>
    <col min="3" max="7" width="13.5703125" style="25" customWidth="1"/>
    <col min="8" max="8" width="9.140625" style="25"/>
  </cols>
  <sheetData>
    <row r="1" spans="1:8" ht="15.75" x14ac:dyDescent="0.25">
      <c r="A1" s="24" t="s">
        <v>150</v>
      </c>
    </row>
    <row r="2" spans="1:8" ht="15.75" thickBot="1" x14ac:dyDescent="0.3"/>
    <row r="3" spans="1:8" s="9" customFormat="1" x14ac:dyDescent="0.25">
      <c r="A3" s="26"/>
      <c r="B3" s="125"/>
      <c r="C3" s="129">
        <v>2012</v>
      </c>
      <c r="D3" s="177">
        <v>2013</v>
      </c>
      <c r="E3" s="129">
        <v>2014</v>
      </c>
      <c r="F3" s="178" t="s">
        <v>114</v>
      </c>
      <c r="G3" s="178" t="s">
        <v>115</v>
      </c>
      <c r="H3" s="25"/>
    </row>
    <row r="4" spans="1:8" ht="15.75" x14ac:dyDescent="0.25">
      <c r="A4" s="184" t="s">
        <v>61</v>
      </c>
      <c r="B4" s="185" t="s">
        <v>117</v>
      </c>
      <c r="C4" s="180" t="s">
        <v>59</v>
      </c>
      <c r="D4" s="179" t="s">
        <v>59</v>
      </c>
      <c r="E4" s="180" t="s">
        <v>59</v>
      </c>
      <c r="F4" s="181" t="s">
        <v>59</v>
      </c>
      <c r="G4" s="181" t="s">
        <v>59</v>
      </c>
      <c r="H4" s="39"/>
    </row>
    <row r="5" spans="1:8" x14ac:dyDescent="0.25">
      <c r="A5" s="120" t="s">
        <v>23</v>
      </c>
      <c r="B5" s="126" t="s">
        <v>36</v>
      </c>
      <c r="C5" s="130">
        <v>-107.97434210526319</v>
      </c>
      <c r="D5" s="130">
        <v>-683.41666666666663</v>
      </c>
      <c r="E5" s="130">
        <v>-105.95176848874604</v>
      </c>
      <c r="F5" s="121">
        <f>D5/C5-1</f>
        <v>5.3294358024465662</v>
      </c>
      <c r="G5" s="121">
        <f>E5/D5-1</f>
        <v>-0.84496753787770362</v>
      </c>
      <c r="H5" s="39"/>
    </row>
    <row r="6" spans="1:8" x14ac:dyDescent="0.25">
      <c r="A6" s="48"/>
      <c r="B6" s="126" t="s">
        <v>50</v>
      </c>
      <c r="C6" s="130">
        <v>55.351276985053403</v>
      </c>
      <c r="D6" s="130">
        <v>34.954939851368977</v>
      </c>
      <c r="E6" s="130">
        <v>45.635746368275306</v>
      </c>
      <c r="F6" s="121">
        <f t="shared" ref="F6:F17" si="0">D6/C6-1</f>
        <v>-0.36848900774578486</v>
      </c>
      <c r="G6" s="121">
        <f t="shared" ref="G6:G17" si="1">E6/D6-1</f>
        <v>0.30555928753766759</v>
      </c>
      <c r="H6" s="39"/>
    </row>
    <row r="7" spans="1:8" s="9" customFormat="1" x14ac:dyDescent="0.25">
      <c r="A7" s="48"/>
      <c r="B7" s="126" t="s">
        <v>44</v>
      </c>
      <c r="C7" s="130">
        <v>202.5195374800638</v>
      </c>
      <c r="D7" s="130">
        <v>135.12735139202405</v>
      </c>
      <c r="E7" s="130">
        <v>18.590740532644134</v>
      </c>
      <c r="F7" s="121">
        <f t="shared" si="0"/>
        <v>-0.33276881295797889</v>
      </c>
      <c r="G7" s="121">
        <f t="shared" si="1"/>
        <v>-0.86242059552614414</v>
      </c>
      <c r="H7" s="39"/>
    </row>
    <row r="8" spans="1:8" x14ac:dyDescent="0.25">
      <c r="A8" s="48"/>
      <c r="B8" s="126" t="s">
        <v>131</v>
      </c>
      <c r="C8" s="130">
        <v>166.0916271721959</v>
      </c>
      <c r="D8" s="130">
        <v>64.124450084602358</v>
      </c>
      <c r="E8" s="130">
        <v>220.81437809052866</v>
      </c>
      <c r="F8" s="121">
        <f t="shared" si="0"/>
        <v>-0.61392123626965756</v>
      </c>
      <c r="G8" s="121">
        <f t="shared" si="1"/>
        <v>2.4435286041314668</v>
      </c>
      <c r="H8" s="39"/>
    </row>
    <row r="9" spans="1:8" x14ac:dyDescent="0.25">
      <c r="A9" s="48"/>
      <c r="B9" s="126" t="s">
        <v>73</v>
      </c>
      <c r="C9" s="182" t="s">
        <v>108</v>
      </c>
      <c r="D9" s="182" t="s">
        <v>32</v>
      </c>
      <c r="E9" s="134">
        <v>191.77532679738556</v>
      </c>
      <c r="F9" s="182" t="s">
        <v>32</v>
      </c>
      <c r="G9" s="182" t="s">
        <v>32</v>
      </c>
      <c r="H9" s="39"/>
    </row>
    <row r="10" spans="1:8" x14ac:dyDescent="0.25">
      <c r="A10" s="48"/>
      <c r="B10" s="126" t="s">
        <v>38</v>
      </c>
      <c r="C10" s="182" t="s">
        <v>32</v>
      </c>
      <c r="D10" s="134">
        <v>49.683527828391561</v>
      </c>
      <c r="E10" s="134">
        <v>22.75669336470736</v>
      </c>
      <c r="F10" s="182" t="s">
        <v>32</v>
      </c>
      <c r="G10" s="121">
        <f t="shared" si="1"/>
        <v>-0.5419670389890654</v>
      </c>
      <c r="H10" s="39"/>
    </row>
    <row r="11" spans="1:8" x14ac:dyDescent="0.25">
      <c r="A11" s="48"/>
      <c r="B11" s="126" t="s">
        <v>39</v>
      </c>
      <c r="C11" s="130">
        <v>43.999016098309596</v>
      </c>
      <c r="D11" s="130">
        <v>50.555744894908059</v>
      </c>
      <c r="E11" s="130">
        <v>54.843978449461758</v>
      </c>
      <c r="F11" s="121">
        <f t="shared" si="0"/>
        <v>0.14901989585286124</v>
      </c>
      <c r="G11" s="121">
        <f t="shared" si="1"/>
        <v>8.4821884505268397E-2</v>
      </c>
      <c r="H11" s="39"/>
    </row>
    <row r="12" spans="1:8" x14ac:dyDescent="0.25">
      <c r="A12" s="48"/>
      <c r="B12" s="126" t="s">
        <v>182</v>
      </c>
      <c r="C12" s="182" t="s">
        <v>32</v>
      </c>
      <c r="D12" s="182" t="s">
        <v>32</v>
      </c>
      <c r="E12" s="134">
        <v>19.603502122448162</v>
      </c>
      <c r="F12" s="182" t="s">
        <v>32</v>
      </c>
      <c r="G12" s="182" t="s">
        <v>32</v>
      </c>
      <c r="H12" s="39"/>
    </row>
    <row r="13" spans="1:8" s="9" customFormat="1" x14ac:dyDescent="0.25">
      <c r="A13" s="48"/>
      <c r="B13" s="126" t="s">
        <v>95</v>
      </c>
      <c r="C13" s="182" t="s">
        <v>32</v>
      </c>
      <c r="D13" s="182" t="s">
        <v>32</v>
      </c>
      <c r="E13" s="134">
        <v>70.877395979429664</v>
      </c>
      <c r="F13" s="182" t="s">
        <v>32</v>
      </c>
      <c r="G13" s="182" t="s">
        <v>32</v>
      </c>
      <c r="H13" s="39"/>
    </row>
    <row r="14" spans="1:8" x14ac:dyDescent="0.25">
      <c r="A14" s="48"/>
      <c r="B14" s="126" t="s">
        <v>41</v>
      </c>
      <c r="C14" s="130">
        <v>49.424450761474191</v>
      </c>
      <c r="D14" s="130">
        <v>58.302925834469477</v>
      </c>
      <c r="E14" s="130">
        <v>31.481367765295886</v>
      </c>
      <c r="F14" s="121">
        <f t="shared" si="0"/>
        <v>0.17963730372732756</v>
      </c>
      <c r="G14" s="121">
        <f t="shared" si="1"/>
        <v>-0.46003794295545153</v>
      </c>
      <c r="H14" s="39"/>
    </row>
    <row r="15" spans="1:8" x14ac:dyDescent="0.25">
      <c r="A15" s="48"/>
      <c r="B15" s="126" t="s">
        <v>42</v>
      </c>
      <c r="C15" s="130">
        <v>30.663878858516966</v>
      </c>
      <c r="D15" s="130">
        <v>53.644502247586786</v>
      </c>
      <c r="E15" s="130">
        <v>53.637141573561792</v>
      </c>
      <c r="F15" s="121">
        <f t="shared" si="0"/>
        <v>0.74943628283630837</v>
      </c>
      <c r="G15" s="121">
        <f t="shared" si="1"/>
        <v>-1.3721208542527563E-4</v>
      </c>
      <c r="H15" s="39"/>
    </row>
    <row r="16" spans="1:8" x14ac:dyDescent="0.25">
      <c r="A16" s="48"/>
      <c r="B16" s="126" t="s">
        <v>43</v>
      </c>
      <c r="C16" s="130">
        <v>76.169074878204754</v>
      </c>
      <c r="D16" s="130">
        <v>115.25859732652117</v>
      </c>
      <c r="E16" s="130">
        <v>32.592712388367318</v>
      </c>
      <c r="F16" s="121">
        <f t="shared" si="0"/>
        <v>0.51319413437567696</v>
      </c>
      <c r="G16" s="121">
        <f t="shared" si="1"/>
        <v>-0.71722098702941883</v>
      </c>
      <c r="H16" s="39"/>
    </row>
    <row r="17" spans="1:8" s="9" customFormat="1" ht="15" customHeight="1" x14ac:dyDescent="0.25">
      <c r="A17" s="48"/>
      <c r="B17" s="127" t="s">
        <v>72</v>
      </c>
      <c r="C17" s="131">
        <v>47.957367086697786</v>
      </c>
      <c r="D17" s="131">
        <v>45.6118968361871</v>
      </c>
      <c r="E17" s="131">
        <v>44.487816178311164</v>
      </c>
      <c r="F17" s="123">
        <f t="shared" si="0"/>
        <v>-4.8907402407444955E-2</v>
      </c>
      <c r="G17" s="123">
        <f t="shared" si="1"/>
        <v>-2.4644461990103506E-2</v>
      </c>
      <c r="H17" s="39"/>
    </row>
    <row r="18" spans="1:8" x14ac:dyDescent="0.25">
      <c r="A18" s="95"/>
      <c r="B18" s="128"/>
      <c r="C18" s="128"/>
      <c r="D18" s="96"/>
      <c r="E18" s="128"/>
      <c r="F18" s="124"/>
      <c r="G18" s="124"/>
      <c r="H18" s="39"/>
    </row>
    <row r="19" spans="1:8" x14ac:dyDescent="0.25">
      <c r="A19" s="120" t="s">
        <v>25</v>
      </c>
      <c r="B19" s="126" t="s">
        <v>36</v>
      </c>
      <c r="C19" s="130">
        <v>53.072956716912159</v>
      </c>
      <c r="D19" s="130">
        <v>25.92219632934971</v>
      </c>
      <c r="E19" s="130">
        <v>51.180943811068062</v>
      </c>
      <c r="F19" s="121">
        <f t="shared" ref="F19:F29" si="2">D19/C19-1</f>
        <v>-0.51157429446380598</v>
      </c>
      <c r="G19" s="121">
        <f t="shared" ref="G19:G29" si="3">E19/D19-1</f>
        <v>0.97440614833704564</v>
      </c>
      <c r="H19" s="39"/>
    </row>
    <row r="20" spans="1:8" x14ac:dyDescent="0.25">
      <c r="A20" s="48"/>
      <c r="B20" s="126" t="s">
        <v>50</v>
      </c>
      <c r="C20" s="130">
        <v>49.115722043859378</v>
      </c>
      <c r="D20" s="130">
        <v>42.218218489311866</v>
      </c>
      <c r="E20" s="130">
        <v>44.90873693833916</v>
      </c>
      <c r="F20" s="121">
        <f t="shared" si="2"/>
        <v>-0.14043371994792575</v>
      </c>
      <c r="G20" s="121">
        <f t="shared" si="3"/>
        <v>6.3728848475888222E-2</v>
      </c>
      <c r="H20" s="39"/>
    </row>
    <row r="21" spans="1:8" x14ac:dyDescent="0.25">
      <c r="A21" s="48"/>
      <c r="B21" s="126" t="s">
        <v>73</v>
      </c>
      <c r="C21" s="130">
        <v>51.095337048959749</v>
      </c>
      <c r="D21" s="130">
        <v>37.093380503356165</v>
      </c>
      <c r="E21" s="130">
        <v>119.97931683240893</v>
      </c>
      <c r="F21" s="121">
        <f t="shared" si="2"/>
        <v>-0.27403589748682655</v>
      </c>
      <c r="G21" s="121">
        <f t="shared" si="3"/>
        <v>2.2345209631554974</v>
      </c>
      <c r="H21" s="39"/>
    </row>
    <row r="22" spans="1:8" x14ac:dyDescent="0.25">
      <c r="A22" s="48"/>
      <c r="B22" s="126" t="s">
        <v>38</v>
      </c>
      <c r="C22" s="130">
        <v>41.884447780404592</v>
      </c>
      <c r="D22" s="130">
        <v>25.970086614876344</v>
      </c>
      <c r="E22" s="130">
        <v>31.856691249947708</v>
      </c>
      <c r="F22" s="121">
        <f t="shared" si="2"/>
        <v>-0.37995871997562047</v>
      </c>
      <c r="G22" s="121">
        <f t="shared" si="3"/>
        <v>0.22666865622617394</v>
      </c>
      <c r="H22" s="39"/>
    </row>
    <row r="23" spans="1:8" x14ac:dyDescent="0.25">
      <c r="A23" s="48"/>
      <c r="B23" s="126" t="s">
        <v>39</v>
      </c>
      <c r="C23" s="130">
        <v>61.702396215507449</v>
      </c>
      <c r="D23" s="130">
        <v>62.922963482303395</v>
      </c>
      <c r="E23" s="130">
        <v>82.389900049779371</v>
      </c>
      <c r="F23" s="121">
        <f t="shared" si="2"/>
        <v>1.9781521329137464E-2</v>
      </c>
      <c r="G23" s="121">
        <f t="shared" si="3"/>
        <v>0.30937730027529464</v>
      </c>
      <c r="H23" s="39"/>
    </row>
    <row r="24" spans="1:8" x14ac:dyDescent="0.25">
      <c r="A24" s="48"/>
      <c r="B24" s="126" t="s">
        <v>182</v>
      </c>
      <c r="C24" s="134">
        <v>47.912971965448548</v>
      </c>
      <c r="D24" s="134">
        <v>45.219501583726071</v>
      </c>
      <c r="E24" s="134">
        <v>37.885618595242988</v>
      </c>
      <c r="F24" s="121">
        <f t="shared" si="2"/>
        <v>-5.6215890420340031E-2</v>
      </c>
      <c r="G24" s="121">
        <f t="shared" si="3"/>
        <v>-0.1621840739421696</v>
      </c>
      <c r="H24" s="39"/>
    </row>
    <row r="25" spans="1:8" x14ac:dyDescent="0.25">
      <c r="A25" s="48"/>
      <c r="B25" s="126" t="s">
        <v>41</v>
      </c>
      <c r="C25" s="130">
        <v>106.49493571478916</v>
      </c>
      <c r="D25" s="130">
        <v>81.194397805842016</v>
      </c>
      <c r="E25" s="130">
        <v>44.551811478719117</v>
      </c>
      <c r="F25" s="121">
        <f t="shared" si="2"/>
        <v>-0.2375750333960116</v>
      </c>
      <c r="G25" s="121">
        <f t="shared" si="3"/>
        <v>-0.4512945143671776</v>
      </c>
      <c r="H25" s="39"/>
    </row>
    <row r="26" spans="1:8" x14ac:dyDescent="0.25">
      <c r="A26" s="48"/>
      <c r="B26" s="126" t="s">
        <v>42</v>
      </c>
      <c r="C26" s="130">
        <v>70.746916847828587</v>
      </c>
      <c r="D26" s="130">
        <v>74.577537255686039</v>
      </c>
      <c r="E26" s="130">
        <v>53.975168678639605</v>
      </c>
      <c r="F26" s="121">
        <f t="shared" si="2"/>
        <v>5.4145404189087643E-2</v>
      </c>
      <c r="G26" s="121">
        <f t="shared" si="3"/>
        <v>-0.27625434326708931</v>
      </c>
      <c r="H26" s="39"/>
    </row>
    <row r="27" spans="1:8" x14ac:dyDescent="0.25">
      <c r="A27" s="48"/>
      <c r="B27" s="126" t="s">
        <v>169</v>
      </c>
      <c r="C27" s="130">
        <v>37.793487184164917</v>
      </c>
      <c r="D27" s="130">
        <v>49.39716351993826</v>
      </c>
      <c r="E27" s="130">
        <v>26.868658044923762</v>
      </c>
      <c r="F27" s="121">
        <f t="shared" si="2"/>
        <v>0.3070284644343475</v>
      </c>
      <c r="G27" s="121">
        <f t="shared" si="3"/>
        <v>-0.45606880779543701</v>
      </c>
      <c r="H27" s="39"/>
    </row>
    <row r="28" spans="1:8" x14ac:dyDescent="0.25">
      <c r="A28" s="48"/>
      <c r="B28" s="126" t="s">
        <v>43</v>
      </c>
      <c r="C28" s="130">
        <v>44.480195537669069</v>
      </c>
      <c r="D28" s="130">
        <v>65.843957097518526</v>
      </c>
      <c r="E28" s="130">
        <v>99.885579927605875</v>
      </c>
      <c r="F28" s="121">
        <f t="shared" si="2"/>
        <v>0.48029828335077962</v>
      </c>
      <c r="G28" s="121">
        <f t="shared" si="3"/>
        <v>0.51700451082655663</v>
      </c>
      <c r="H28" s="39"/>
    </row>
    <row r="29" spans="1:8" s="9" customFormat="1" ht="15" customHeight="1" x14ac:dyDescent="0.25">
      <c r="A29" s="48"/>
      <c r="B29" s="127" t="s">
        <v>72</v>
      </c>
      <c r="C29" s="131">
        <v>54.35399095994245</v>
      </c>
      <c r="D29" s="131">
        <v>49.948655685310655</v>
      </c>
      <c r="E29" s="131">
        <v>51.540739140620587</v>
      </c>
      <c r="F29" s="183">
        <f t="shared" si="2"/>
        <v>-8.104897537107103E-2</v>
      </c>
      <c r="G29" s="183">
        <f t="shared" si="3"/>
        <v>3.1874400491185728E-2</v>
      </c>
      <c r="H29" s="39"/>
    </row>
    <row r="30" spans="1:8" x14ac:dyDescent="0.25">
      <c r="A30" s="95"/>
      <c r="B30" s="128"/>
      <c r="C30" s="128"/>
      <c r="D30" s="96"/>
      <c r="E30" s="128"/>
      <c r="F30" s="160"/>
      <c r="G30" s="160"/>
      <c r="H30" s="39"/>
    </row>
    <row r="31" spans="1:8" x14ac:dyDescent="0.25">
      <c r="A31" s="120" t="s">
        <v>118</v>
      </c>
      <c r="B31" s="126" t="s">
        <v>119</v>
      </c>
      <c r="C31" s="130">
        <v>-132.35000000000002</v>
      </c>
      <c r="D31" s="130">
        <v>-182.1185185185185</v>
      </c>
      <c r="E31" s="130">
        <v>-2197.2079999999996</v>
      </c>
      <c r="F31" s="121">
        <f>D31/C31-1</f>
        <v>0.37603716296576106</v>
      </c>
      <c r="G31" s="121">
        <f>E31/D31-1</f>
        <v>11.064714878386072</v>
      </c>
      <c r="H31" s="39"/>
    </row>
    <row r="32" spans="1:8" x14ac:dyDescent="0.25">
      <c r="A32" s="48"/>
      <c r="B32" s="126" t="s">
        <v>50</v>
      </c>
      <c r="C32" s="130">
        <v>178.70468992534552</v>
      </c>
      <c r="D32" s="130">
        <v>111.83416054241695</v>
      </c>
      <c r="E32" s="130">
        <v>74.532547987417274</v>
      </c>
      <c r="F32" s="121">
        <f t="shared" ref="F32:F37" si="4">D32/C32-1</f>
        <v>-0.37419571590910095</v>
      </c>
      <c r="G32" s="121">
        <f t="shared" ref="G32:G37" si="5">E32/D32-1</f>
        <v>-0.33354399383944733</v>
      </c>
      <c r="H32" s="39"/>
    </row>
    <row r="33" spans="1:9" x14ac:dyDescent="0.25">
      <c r="A33" s="48"/>
      <c r="B33" s="126" t="s">
        <v>38</v>
      </c>
      <c r="C33" s="130">
        <v>97.155638959829503</v>
      </c>
      <c r="D33" s="130">
        <v>99.225867232991618</v>
      </c>
      <c r="E33" s="130">
        <v>110.70466197686892</v>
      </c>
      <c r="F33" s="121">
        <f>D33/C33-1</f>
        <v>2.1308369697595086E-2</v>
      </c>
      <c r="G33" s="121">
        <f>E33/D33-1</f>
        <v>0.11568349125056288</v>
      </c>
      <c r="H33" s="39"/>
    </row>
    <row r="34" spans="1:9" s="9" customFormat="1" x14ac:dyDescent="0.25">
      <c r="A34" s="48"/>
      <c r="B34" s="126" t="s">
        <v>123</v>
      </c>
      <c r="C34" s="182" t="s">
        <v>32</v>
      </c>
      <c r="D34" s="182" t="s">
        <v>32</v>
      </c>
      <c r="E34" s="130">
        <v>-819.78660779985285</v>
      </c>
      <c r="F34" s="182" t="s">
        <v>32</v>
      </c>
      <c r="G34" s="182" t="s">
        <v>32</v>
      </c>
      <c r="H34" s="39"/>
    </row>
    <row r="35" spans="1:9" x14ac:dyDescent="0.25">
      <c r="A35" s="48"/>
      <c r="B35" s="126" t="s">
        <v>40</v>
      </c>
      <c r="C35" s="130">
        <v>57.315466109119029</v>
      </c>
      <c r="D35" s="130">
        <v>67.947097420485875</v>
      </c>
      <c r="E35" s="130">
        <v>52.556729592816851</v>
      </c>
      <c r="F35" s="121">
        <f t="shared" si="4"/>
        <v>0.18549323652233762</v>
      </c>
      <c r="G35" s="121">
        <f t="shared" si="5"/>
        <v>-0.22650515492114121</v>
      </c>
      <c r="H35" s="39"/>
    </row>
    <row r="36" spans="1:9" x14ac:dyDescent="0.25">
      <c r="A36" s="48"/>
      <c r="B36" s="126" t="s">
        <v>42</v>
      </c>
      <c r="C36" s="130">
        <v>119.95113470897309</v>
      </c>
      <c r="D36" s="130">
        <v>106.90066325388614</v>
      </c>
      <c r="E36" s="130">
        <v>113.45904784187132</v>
      </c>
      <c r="F36" s="121">
        <f t="shared" si="4"/>
        <v>-0.1087982326032193</v>
      </c>
      <c r="G36" s="121">
        <f t="shared" si="5"/>
        <v>6.1350270319737943E-2</v>
      </c>
      <c r="H36" s="39"/>
    </row>
    <row r="37" spans="1:9" s="9" customFormat="1" ht="15" customHeight="1" x14ac:dyDescent="0.25">
      <c r="A37" s="48"/>
      <c r="B37" s="127" t="s">
        <v>72</v>
      </c>
      <c r="C37" s="131">
        <v>122.98960057734291</v>
      </c>
      <c r="D37" s="131">
        <v>104.32084507532932</v>
      </c>
      <c r="E37" s="131">
        <v>101.18967948883778</v>
      </c>
      <c r="F37" s="123">
        <f t="shared" si="4"/>
        <v>-0.15179133369307607</v>
      </c>
      <c r="G37" s="123">
        <f t="shared" si="5"/>
        <v>-3.0014764395653981E-2</v>
      </c>
      <c r="H37" s="39"/>
    </row>
    <row r="38" spans="1:9" x14ac:dyDescent="0.25">
      <c r="A38" s="95"/>
      <c r="B38" s="128"/>
      <c r="C38" s="128"/>
      <c r="D38" s="96"/>
      <c r="E38" s="128"/>
      <c r="F38" s="160"/>
      <c r="G38" s="160"/>
      <c r="H38" s="39"/>
    </row>
    <row r="39" spans="1:9" x14ac:dyDescent="0.25">
      <c r="A39" s="120" t="s">
        <v>27</v>
      </c>
      <c r="B39" s="126" t="s">
        <v>44</v>
      </c>
      <c r="C39" s="130">
        <v>31.523582636301512</v>
      </c>
      <c r="D39" s="130">
        <v>28.969103393702596</v>
      </c>
      <c r="E39" s="130">
        <v>17.71374848751293</v>
      </c>
      <c r="F39" s="121">
        <f>D39/C39-1</f>
        <v>-8.1033912676450104E-2</v>
      </c>
      <c r="G39" s="121">
        <f>E39/D39-1</f>
        <v>-0.38852962596820972</v>
      </c>
      <c r="H39" s="39"/>
    </row>
    <row r="40" spans="1:9" s="9" customFormat="1" x14ac:dyDescent="0.25">
      <c r="A40" s="120"/>
      <c r="B40" s="126" t="s">
        <v>37</v>
      </c>
      <c r="C40" s="182" t="s">
        <v>32</v>
      </c>
      <c r="D40" s="182" t="s">
        <v>32</v>
      </c>
      <c r="E40" s="130">
        <v>101.18723430983368</v>
      </c>
      <c r="F40" s="182" t="s">
        <v>32</v>
      </c>
      <c r="G40" s="182" t="s">
        <v>32</v>
      </c>
      <c r="H40" s="39"/>
    </row>
    <row r="41" spans="1:9" x14ac:dyDescent="0.25">
      <c r="A41" s="48"/>
      <c r="B41" s="126" t="s">
        <v>38</v>
      </c>
      <c r="C41" s="130">
        <v>-2.0801150502537098</v>
      </c>
      <c r="D41" s="130">
        <v>31.323788062976234</v>
      </c>
      <c r="E41" s="130">
        <v>56.031024650478287</v>
      </c>
      <c r="F41" s="121">
        <f t="shared" ref="F41:G46" si="6">D41/C41-1</f>
        <v>-16.058680556710407</v>
      </c>
      <c r="G41" s="121">
        <f t="shared" si="6"/>
        <v>0.78876911495596702</v>
      </c>
      <c r="H41" s="39"/>
      <c r="I41" s="133"/>
    </row>
    <row r="42" spans="1:9" x14ac:dyDescent="0.25">
      <c r="A42" s="48"/>
      <c r="B42" s="126" t="s">
        <v>40</v>
      </c>
      <c r="C42" s="130">
        <v>15.422870419415403</v>
      </c>
      <c r="D42" s="130">
        <v>29.56721734673863</v>
      </c>
      <c r="E42" s="130">
        <v>30.9420317589109</v>
      </c>
      <c r="F42" s="121">
        <f t="shared" si="6"/>
        <v>0.91710210503469702</v>
      </c>
      <c r="G42" s="121">
        <f t="shared" si="6"/>
        <v>4.6497930327688231E-2</v>
      </c>
      <c r="H42" s="39"/>
    </row>
    <row r="43" spans="1:9" x14ac:dyDescent="0.25">
      <c r="A43" s="48"/>
      <c r="B43" s="126" t="s">
        <v>41</v>
      </c>
      <c r="C43" s="130">
        <v>16.63118411077869</v>
      </c>
      <c r="D43" s="130">
        <v>35.113997710161414</v>
      </c>
      <c r="E43" s="130">
        <v>-15.644144087790892</v>
      </c>
      <c r="F43" s="121">
        <f>D43/C43-1</f>
        <v>1.1113347959033169</v>
      </c>
      <c r="G43" s="121">
        <f>E43/D43-1</f>
        <v>-1.4455244377732512</v>
      </c>
      <c r="H43" s="39"/>
    </row>
    <row r="44" spans="1:9" x14ac:dyDescent="0.25">
      <c r="A44" s="48"/>
      <c r="B44" s="126" t="s">
        <v>183</v>
      </c>
      <c r="C44" s="130">
        <v>20.168807465614918</v>
      </c>
      <c r="D44" s="130">
        <v>1.0584630295778084</v>
      </c>
      <c r="E44" s="130">
        <v>34.747546348389676</v>
      </c>
      <c r="F44" s="121">
        <f>D44/C44-1</f>
        <v>-0.94751980099059674</v>
      </c>
      <c r="G44" s="121">
        <f>E44/D44-1</f>
        <v>31.828304227356448</v>
      </c>
      <c r="H44" s="39"/>
    </row>
    <row r="45" spans="1:9" s="9" customFormat="1" x14ac:dyDescent="0.25">
      <c r="A45" s="48"/>
      <c r="B45" s="126" t="s">
        <v>138</v>
      </c>
      <c r="C45" s="182" t="s">
        <v>32</v>
      </c>
      <c r="D45" s="134">
        <v>647.94117647058829</v>
      </c>
      <c r="E45" s="134">
        <v>997.39003806056587</v>
      </c>
      <c r="F45" s="182" t="s">
        <v>32</v>
      </c>
      <c r="G45" s="121">
        <f t="shared" si="6"/>
        <v>0.53932189260368757</v>
      </c>
      <c r="H45" s="39"/>
    </row>
    <row r="46" spans="1:9" s="9" customFormat="1" ht="15" customHeight="1" x14ac:dyDescent="0.25">
      <c r="A46" s="48"/>
      <c r="B46" s="127" t="s">
        <v>72</v>
      </c>
      <c r="C46" s="131">
        <v>22.805774045760586</v>
      </c>
      <c r="D46" s="131">
        <v>23.614508119879417</v>
      </c>
      <c r="E46" s="131">
        <v>18.247284801983426</v>
      </c>
      <c r="F46" s="123">
        <f t="shared" si="6"/>
        <v>3.546181210495547E-2</v>
      </c>
      <c r="G46" s="123">
        <f t="shared" si="6"/>
        <v>-0.22728499321896523</v>
      </c>
      <c r="H46" s="39"/>
    </row>
    <row r="47" spans="1:9" x14ac:dyDescent="0.25">
      <c r="A47" s="95"/>
      <c r="B47" s="128"/>
      <c r="C47" s="128"/>
      <c r="D47" s="96"/>
      <c r="E47" s="128"/>
      <c r="F47" s="160"/>
      <c r="G47" s="160"/>
      <c r="H47" s="39"/>
    </row>
    <row r="48" spans="1:9" x14ac:dyDescent="0.25">
      <c r="A48" s="120" t="s">
        <v>68</v>
      </c>
      <c r="B48" s="126" t="s">
        <v>50</v>
      </c>
      <c r="C48" s="130">
        <v>18.165050559504326</v>
      </c>
      <c r="D48" s="130">
        <v>18.695359079076681</v>
      </c>
      <c r="E48" s="130">
        <v>18.85306530838016</v>
      </c>
      <c r="F48" s="121">
        <f>D48/C48-1</f>
        <v>2.9193891744765166E-2</v>
      </c>
      <c r="G48" s="121">
        <f>E48/D48-1</f>
        <v>8.4355817203842776E-3</v>
      </c>
      <c r="H48" s="39"/>
    </row>
    <row r="49" spans="1:8" s="9" customFormat="1" x14ac:dyDescent="0.25">
      <c r="A49" s="120"/>
      <c r="B49" s="126" t="s">
        <v>73</v>
      </c>
      <c r="C49" s="130">
        <v>13.008247184032086</v>
      </c>
      <c r="D49" s="130">
        <v>13.296888742661379</v>
      </c>
      <c r="E49" s="130">
        <v>14.835982847996936</v>
      </c>
      <c r="F49" s="121">
        <f>D49/C49-1</f>
        <v>2.2189120067122259E-2</v>
      </c>
      <c r="G49" s="121">
        <f>E49/D49-1</f>
        <v>0.11574843823409386</v>
      </c>
      <c r="H49" s="39"/>
    </row>
    <row r="50" spans="1:8" x14ac:dyDescent="0.25">
      <c r="A50" s="48"/>
      <c r="B50" s="126" t="s">
        <v>125</v>
      </c>
      <c r="C50" s="130">
        <v>1.2117742037611601</v>
      </c>
      <c r="D50" s="182" t="s">
        <v>32</v>
      </c>
      <c r="E50" s="182" t="s">
        <v>32</v>
      </c>
      <c r="F50" s="182" t="s">
        <v>32</v>
      </c>
      <c r="G50" s="182" t="s">
        <v>32</v>
      </c>
      <c r="H50" s="39"/>
    </row>
    <row r="51" spans="1:8" x14ac:dyDescent="0.25">
      <c r="A51" s="48"/>
      <c r="B51" s="126" t="s">
        <v>39</v>
      </c>
      <c r="C51" s="130">
        <v>25.122080347345761</v>
      </c>
      <c r="D51" s="130">
        <v>25.103865884198012</v>
      </c>
      <c r="E51" s="130">
        <v>25.977603521811712</v>
      </c>
      <c r="F51" s="121">
        <f t="shared" ref="F51:G55" si="7">D51/C51-1</f>
        <v>-7.2503801022494319E-4</v>
      </c>
      <c r="G51" s="121">
        <f t="shared" si="7"/>
        <v>3.4804903820159661E-2</v>
      </c>
      <c r="H51" s="39"/>
    </row>
    <row r="52" spans="1:8" x14ac:dyDescent="0.25">
      <c r="A52" s="48"/>
      <c r="B52" s="126" t="s">
        <v>40</v>
      </c>
      <c r="C52" s="130">
        <v>20.458979235677621</v>
      </c>
      <c r="D52" s="130">
        <v>18.317176606755865</v>
      </c>
      <c r="E52" s="130">
        <v>22.357296588873258</v>
      </c>
      <c r="F52" s="121">
        <f t="shared" si="7"/>
        <v>-0.10468765837480054</v>
      </c>
      <c r="G52" s="121">
        <f t="shared" si="7"/>
        <v>0.22056455909407391</v>
      </c>
      <c r="H52" s="39"/>
    </row>
    <row r="53" spans="1:8" x14ac:dyDescent="0.25">
      <c r="A53" s="48"/>
      <c r="B53" s="126" t="s">
        <v>60</v>
      </c>
      <c r="C53" s="130">
        <v>27.927162834286836</v>
      </c>
      <c r="D53" s="130">
        <v>28.825467392758572</v>
      </c>
      <c r="E53" s="130">
        <v>29.583097247768229</v>
      </c>
      <c r="F53" s="121">
        <f t="shared" si="7"/>
        <v>3.216597990286596E-2</v>
      </c>
      <c r="G53" s="121">
        <f t="shared" si="7"/>
        <v>2.6283350229387326E-2</v>
      </c>
      <c r="H53" s="39"/>
    </row>
    <row r="54" spans="1:8" s="9" customFormat="1" x14ac:dyDescent="0.25">
      <c r="A54" s="48"/>
      <c r="B54" s="126" t="s">
        <v>126</v>
      </c>
      <c r="C54" s="130">
        <v>7.393603893909007</v>
      </c>
      <c r="D54" s="130">
        <v>11.758746500411716</v>
      </c>
      <c r="E54" s="130">
        <v>-6595.2222222222226</v>
      </c>
      <c r="F54" s="121">
        <f t="shared" si="7"/>
        <v>0.59039443675077008</v>
      </c>
      <c r="G54" s="121">
        <f t="shared" si="7"/>
        <v>-561.87800021807595</v>
      </c>
      <c r="H54" s="39"/>
    </row>
    <row r="55" spans="1:8" ht="15" customHeight="1" thickBot="1" x14ac:dyDescent="0.3">
      <c r="A55" s="54"/>
      <c r="B55" s="132" t="s">
        <v>72</v>
      </c>
      <c r="C55" s="135">
        <v>18.439532381064421</v>
      </c>
      <c r="D55" s="135">
        <v>19.06561237435168</v>
      </c>
      <c r="E55" s="135">
        <v>19.69865003129911</v>
      </c>
      <c r="F55" s="136">
        <f t="shared" si="7"/>
        <v>3.3953138308983499E-2</v>
      </c>
      <c r="G55" s="136">
        <f t="shared" si="7"/>
        <v>3.3203111681795905E-2</v>
      </c>
      <c r="H55" s="39"/>
    </row>
    <row r="56" spans="1:8" x14ac:dyDescent="0.25">
      <c r="A56" s="39"/>
      <c r="B56" s="39"/>
      <c r="C56" s="39"/>
      <c r="D56" s="39"/>
      <c r="E56" s="39"/>
      <c r="F56" s="39"/>
      <c r="G56" s="39"/>
      <c r="H56" s="39"/>
    </row>
    <row r="57" spans="1:8" x14ac:dyDescent="0.25">
      <c r="A57" s="39" t="s">
        <v>53</v>
      </c>
      <c r="B57" s="39"/>
      <c r="C57" s="39"/>
      <c r="D57" s="39"/>
      <c r="E57" s="39"/>
      <c r="F57" s="39"/>
      <c r="G57" s="39"/>
      <c r="H57" s="39"/>
    </row>
    <row r="58" spans="1:8" x14ac:dyDescent="0.25">
      <c r="A58" s="39" t="s">
        <v>116</v>
      </c>
      <c r="B58" s="39"/>
      <c r="C58" s="39"/>
      <c r="D58" s="39"/>
      <c r="E58" s="39"/>
      <c r="F58" s="39"/>
      <c r="G58" s="39"/>
      <c r="H58" s="39"/>
    </row>
    <row r="59" spans="1:8" x14ac:dyDescent="0.25">
      <c r="A59" s="39" t="s">
        <v>120</v>
      </c>
      <c r="B59" s="39"/>
      <c r="C59" s="39"/>
      <c r="D59" s="39"/>
      <c r="E59" s="39"/>
      <c r="F59" s="39"/>
      <c r="G59" s="39"/>
      <c r="H59" s="39"/>
    </row>
    <row r="60" spans="1:8" x14ac:dyDescent="0.25">
      <c r="A60" s="39" t="s">
        <v>121</v>
      </c>
      <c r="B60" s="39"/>
      <c r="C60" s="39"/>
      <c r="D60" s="39"/>
      <c r="E60" s="39"/>
      <c r="F60" s="39"/>
      <c r="G60" s="39"/>
      <c r="H60" s="39"/>
    </row>
    <row r="61" spans="1:8" s="9" customFormat="1" x14ac:dyDescent="0.25">
      <c r="A61" s="39" t="s">
        <v>122</v>
      </c>
      <c r="B61" s="39"/>
      <c r="C61" s="39"/>
      <c r="D61" s="39"/>
      <c r="E61" s="39"/>
      <c r="F61" s="39"/>
      <c r="G61" s="39"/>
      <c r="H61" s="39"/>
    </row>
    <row r="62" spans="1:8" s="9" customFormat="1" x14ac:dyDescent="0.25">
      <c r="A62" s="39" t="s">
        <v>205</v>
      </c>
      <c r="B62" s="39"/>
      <c r="C62" s="39"/>
      <c r="D62" s="39"/>
      <c r="E62" s="39"/>
      <c r="F62" s="39"/>
      <c r="G62" s="39"/>
      <c r="H62" s="39"/>
    </row>
    <row r="63" spans="1:8" x14ac:dyDescent="0.25">
      <c r="A63" s="39" t="s">
        <v>124</v>
      </c>
      <c r="B63" s="39"/>
      <c r="C63" s="39"/>
      <c r="D63" s="39"/>
      <c r="E63" s="39"/>
      <c r="F63" s="39"/>
      <c r="G63" s="39"/>
      <c r="H63" s="39"/>
    </row>
    <row r="64" spans="1:8" x14ac:dyDescent="0.25">
      <c r="A64" s="39" t="s">
        <v>127</v>
      </c>
      <c r="B64" s="39"/>
      <c r="C64" s="39"/>
      <c r="D64" s="39"/>
      <c r="E64" s="39"/>
      <c r="F64" s="39"/>
      <c r="G64" s="39"/>
      <c r="H64" s="39"/>
    </row>
    <row r="65" spans="1:1" x14ac:dyDescent="0.25">
      <c r="A65" s="39" t="s">
        <v>128</v>
      </c>
    </row>
  </sheetData>
  <pageMargins left="0.7" right="0.7" top="0.75" bottom="0.75" header="0.3" footer="0.3"/>
  <pageSetup scale="70" orientation="portrait" verticalDpi="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Table of Contents</vt:lpstr>
      <vt:lpstr>THCE Trends</vt:lpstr>
      <vt:lpstr>THCE Components</vt:lpstr>
      <vt:lpstr>Public Coverage</vt:lpstr>
      <vt:lpstr>Commercially Insured</vt:lpstr>
      <vt:lpstr>NCPHI</vt:lpstr>
      <vt:lpstr>NCPHI PMPM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Lai</dc:creator>
  <cp:lastModifiedBy>Alex Lai</cp:lastModifiedBy>
  <cp:lastPrinted>2014-08-01T16:54:30Z</cp:lastPrinted>
  <dcterms:created xsi:type="dcterms:W3CDTF">2014-07-16T13:23:01Z</dcterms:created>
  <dcterms:modified xsi:type="dcterms:W3CDTF">2015-09-01T17:29:08Z</dcterms:modified>
</cp:coreProperties>
</file>