
<file path=[Content_Types].xml><?xml version="1.0" encoding="utf-8"?>
<Types xmlns="http://schemas.openxmlformats.org/package/2006/content-types">
  <Default Extension="xml" ContentType="application/xml"/>
  <Default Extension="rels" ContentType="application/vnd.openxmlformats-package.relationships+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6819"/>
  <workbookPr autoCompressPictures="0"/>
  <bookViews>
    <workbookView xWindow="0" yWindow="0" windowWidth="33500" windowHeight="20660"/>
  </bookViews>
  <sheets>
    <sheet name="Front Cover" sheetId="11" r:id="rId1"/>
    <sheet name="Table of Contents" sheetId="1" r:id="rId2"/>
    <sheet name="THCE Trends" sheetId="9" r:id="rId3"/>
    <sheet name="THCE Components" sheetId="7" r:id="rId4"/>
    <sheet name="Public Coverage" sheetId="8" r:id="rId5"/>
    <sheet name="Commercially Insured" sheetId="4" r:id="rId6"/>
    <sheet name="NCPHI" sheetId="5" r:id="rId7"/>
    <sheet name="NCPHI PMPM" sheetId="6" r:id="rId8"/>
    <sheet name="Rx Rebates" sheetId="10" r:id="rId9"/>
  </sheets>
  <externalReferences>
    <externalReference r:id="rId10"/>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M26" i="8" l="1"/>
  <c r="I26" i="8"/>
  <c r="U26" i="8"/>
  <c r="T26" i="8"/>
  <c r="S26" i="8"/>
  <c r="E26" i="8"/>
  <c r="Q26" i="8"/>
  <c r="P26" i="8"/>
  <c r="O26" i="8"/>
  <c r="M16" i="8"/>
  <c r="I16" i="8"/>
  <c r="U16" i="8"/>
  <c r="E16" i="8"/>
  <c r="Q16" i="8"/>
  <c r="S16" i="8"/>
  <c r="T16" i="8"/>
  <c r="S17" i="8"/>
  <c r="T17" i="8"/>
  <c r="O16" i="8"/>
  <c r="P16" i="8"/>
  <c r="O17" i="8"/>
  <c r="P17" i="8"/>
  <c r="G75" i="6"/>
  <c r="F75" i="6"/>
  <c r="F31" i="6"/>
  <c r="G31" i="6"/>
  <c r="G62" i="6"/>
  <c r="F62" i="6"/>
  <c r="F55" i="6"/>
  <c r="G55" i="6"/>
  <c r="F46" i="6"/>
  <c r="G46" i="6"/>
  <c r="G74" i="6"/>
  <c r="F74" i="6"/>
  <c r="G73" i="6"/>
  <c r="F73" i="6"/>
  <c r="G72" i="6"/>
  <c r="F72" i="6"/>
  <c r="G71" i="6"/>
  <c r="F71" i="6"/>
  <c r="G70" i="6"/>
  <c r="F70" i="6"/>
  <c r="G69" i="6"/>
  <c r="F69" i="6"/>
  <c r="G68" i="6"/>
  <c r="F68" i="6"/>
  <c r="G67" i="6"/>
  <c r="F67" i="6"/>
  <c r="G66" i="6"/>
  <c r="F66" i="6"/>
  <c r="G65" i="6"/>
  <c r="F65" i="6"/>
  <c r="G64" i="6"/>
  <c r="F64" i="6"/>
  <c r="G63" i="6"/>
  <c r="F63" i="6"/>
  <c r="G61" i="6"/>
  <c r="F61" i="6"/>
  <c r="G60" i="6"/>
  <c r="F60" i="6"/>
  <c r="G59" i="6"/>
  <c r="F59" i="6"/>
  <c r="G58" i="6"/>
  <c r="F58" i="6"/>
  <c r="G57" i="6"/>
  <c r="F57" i="6"/>
  <c r="G56" i="6"/>
  <c r="F56" i="6"/>
  <c r="G54" i="6"/>
  <c r="F54" i="6"/>
  <c r="G53" i="6"/>
  <c r="F53" i="6"/>
  <c r="G52" i="6"/>
  <c r="F52" i="6"/>
  <c r="G51" i="6"/>
  <c r="F51" i="6"/>
  <c r="G50" i="6"/>
  <c r="F50" i="6"/>
  <c r="G49" i="6"/>
  <c r="F49" i="6"/>
  <c r="G48" i="6"/>
  <c r="F48" i="6"/>
  <c r="G47" i="6"/>
  <c r="F47" i="6"/>
  <c r="G45" i="6"/>
  <c r="F45" i="6"/>
  <c r="G44" i="6"/>
  <c r="F44" i="6"/>
  <c r="G43" i="6"/>
  <c r="F43" i="6"/>
  <c r="G42" i="6"/>
  <c r="F42" i="6"/>
  <c r="G41" i="6"/>
  <c r="F41" i="6"/>
  <c r="G40" i="6"/>
  <c r="F40" i="6"/>
  <c r="G39" i="6"/>
  <c r="F39" i="6"/>
  <c r="G38" i="6"/>
  <c r="F38" i="6"/>
  <c r="G37" i="6"/>
  <c r="F37" i="6"/>
  <c r="G36" i="6"/>
  <c r="F36" i="6"/>
  <c r="G35" i="6"/>
  <c r="F35" i="6"/>
  <c r="G34" i="6"/>
  <c r="F34" i="6"/>
  <c r="G33" i="6"/>
  <c r="F33" i="6"/>
  <c r="G32" i="6"/>
  <c r="F32" i="6"/>
  <c r="G30" i="6"/>
  <c r="F30" i="6"/>
  <c r="G29" i="6"/>
  <c r="F29" i="6"/>
  <c r="G28" i="6"/>
  <c r="F28" i="6"/>
  <c r="G27" i="6"/>
  <c r="F27" i="6"/>
  <c r="G26" i="6"/>
  <c r="F26" i="6"/>
  <c r="G25" i="6"/>
  <c r="F25" i="6"/>
  <c r="G24" i="6"/>
  <c r="F24" i="6"/>
  <c r="G23" i="6"/>
  <c r="F23" i="6"/>
  <c r="G22" i="6"/>
  <c r="F22" i="6"/>
  <c r="G21" i="6"/>
  <c r="F21" i="6"/>
  <c r="G20" i="6"/>
  <c r="F20" i="6"/>
  <c r="G19" i="6"/>
  <c r="F19" i="6"/>
  <c r="G18" i="6"/>
  <c r="F18" i="6"/>
  <c r="G17" i="6"/>
  <c r="F17" i="6"/>
  <c r="G16" i="6"/>
  <c r="F16" i="6"/>
  <c r="G15" i="6"/>
  <c r="F15" i="6"/>
  <c r="G14" i="6"/>
  <c r="F14" i="6"/>
  <c r="G13" i="6"/>
  <c r="F13" i="6"/>
  <c r="G12" i="6"/>
  <c r="F12" i="6"/>
  <c r="G11" i="6"/>
  <c r="F11" i="6"/>
  <c r="G10" i="6"/>
  <c r="F10" i="6"/>
  <c r="G9" i="6"/>
  <c r="F9" i="6"/>
  <c r="G8" i="6"/>
  <c r="F8" i="6"/>
  <c r="G7" i="6"/>
  <c r="F7" i="6"/>
  <c r="G6" i="6"/>
  <c r="F6" i="6"/>
  <c r="G5" i="6"/>
  <c r="F5" i="6"/>
  <c r="J6" i="5"/>
  <c r="K6" i="5"/>
  <c r="J7" i="5"/>
  <c r="K7" i="5"/>
  <c r="J8" i="5"/>
  <c r="K8" i="5"/>
  <c r="J9" i="5"/>
  <c r="K9" i="5"/>
  <c r="K5" i="5"/>
  <c r="J5" i="5"/>
  <c r="H6" i="5"/>
  <c r="H7" i="5"/>
  <c r="H8" i="5"/>
  <c r="H9" i="5"/>
  <c r="H5" i="5"/>
  <c r="G6" i="5"/>
  <c r="G7" i="5"/>
  <c r="G8" i="5"/>
  <c r="G9" i="5"/>
  <c r="G5" i="5"/>
  <c r="E6" i="5"/>
  <c r="E7" i="5"/>
  <c r="E8" i="5"/>
  <c r="E9" i="5"/>
  <c r="E5" i="5"/>
  <c r="D6" i="5"/>
  <c r="D7" i="5"/>
  <c r="D8" i="5"/>
  <c r="D9" i="5"/>
  <c r="D5" i="5"/>
  <c r="L29" i="4"/>
  <c r="H29" i="4"/>
  <c r="D29" i="4"/>
  <c r="K29" i="4"/>
  <c r="G29" i="4"/>
  <c r="C29" i="4"/>
  <c r="T7" i="4"/>
  <c r="V7" i="4"/>
  <c r="T8" i="4"/>
  <c r="V8" i="4"/>
  <c r="T9" i="4"/>
  <c r="V9" i="4"/>
  <c r="T10" i="4"/>
  <c r="V10" i="4"/>
  <c r="T11" i="4"/>
  <c r="V11" i="4"/>
  <c r="T12" i="4"/>
  <c r="V12" i="4"/>
  <c r="T13" i="4"/>
  <c r="V13" i="4"/>
  <c r="T14" i="4"/>
  <c r="V14" i="4"/>
  <c r="T15" i="4"/>
  <c r="V15" i="4"/>
  <c r="T16" i="4"/>
  <c r="V16" i="4"/>
  <c r="T17" i="4"/>
  <c r="V17" i="4"/>
  <c r="T18" i="4"/>
  <c r="V18" i="4"/>
  <c r="T19" i="4"/>
  <c r="V19" i="4"/>
  <c r="P7" i="4"/>
  <c r="R7" i="4"/>
  <c r="P8" i="4"/>
  <c r="R8" i="4"/>
  <c r="P9" i="4"/>
  <c r="R9" i="4"/>
  <c r="P10" i="4"/>
  <c r="R10" i="4"/>
  <c r="P11" i="4"/>
  <c r="R11" i="4"/>
  <c r="P12" i="4"/>
  <c r="R12" i="4"/>
  <c r="P13" i="4"/>
  <c r="R13" i="4"/>
  <c r="P14" i="4"/>
  <c r="R14" i="4"/>
  <c r="P16" i="4"/>
  <c r="R16" i="4"/>
  <c r="P17" i="4"/>
  <c r="R17" i="4"/>
  <c r="P18" i="4"/>
  <c r="R18" i="4"/>
  <c r="P19" i="4"/>
  <c r="R19" i="4"/>
  <c r="K7" i="4"/>
  <c r="M7" i="4"/>
  <c r="K8" i="4"/>
  <c r="M8" i="4"/>
  <c r="K9" i="4"/>
  <c r="M9" i="4"/>
  <c r="K10" i="4"/>
  <c r="M10" i="4"/>
  <c r="K11" i="4"/>
  <c r="M11" i="4"/>
  <c r="K12" i="4"/>
  <c r="M12" i="4"/>
  <c r="M13" i="4"/>
  <c r="K14" i="4"/>
  <c r="M14" i="4"/>
  <c r="K15" i="4"/>
  <c r="M15" i="4"/>
  <c r="K16" i="4"/>
  <c r="M16" i="4"/>
  <c r="K17" i="4"/>
  <c r="M17" i="4"/>
  <c r="K18" i="4"/>
  <c r="M18" i="4"/>
  <c r="K19" i="4"/>
  <c r="M19" i="4"/>
  <c r="K6" i="4"/>
  <c r="K23" i="4"/>
  <c r="K24" i="4"/>
  <c r="K25" i="4"/>
  <c r="K26" i="4"/>
  <c r="K27" i="4"/>
  <c r="K22" i="4"/>
  <c r="G23" i="4"/>
  <c r="G24" i="4"/>
  <c r="G25" i="4"/>
  <c r="G26" i="4"/>
  <c r="G27" i="4"/>
  <c r="G22" i="4"/>
  <c r="G7" i="4"/>
  <c r="G8" i="4"/>
  <c r="G9" i="4"/>
  <c r="G10" i="4"/>
  <c r="G11" i="4"/>
  <c r="G12" i="4"/>
  <c r="G13" i="4"/>
  <c r="G14" i="4"/>
  <c r="G15" i="4"/>
  <c r="I15" i="4"/>
  <c r="G16" i="4"/>
  <c r="G17" i="4"/>
  <c r="G18" i="4"/>
  <c r="G19" i="4"/>
  <c r="G6" i="4"/>
  <c r="C23" i="4"/>
  <c r="C24" i="4"/>
  <c r="C25" i="4"/>
  <c r="C26" i="4"/>
  <c r="C27" i="4"/>
  <c r="C22" i="4"/>
  <c r="C7" i="4"/>
  <c r="E7" i="4"/>
  <c r="C8" i="4"/>
  <c r="C9" i="4"/>
  <c r="E9" i="4"/>
  <c r="C10" i="4"/>
  <c r="E10" i="4"/>
  <c r="C11" i="4"/>
  <c r="E11" i="4"/>
  <c r="C12" i="4"/>
  <c r="E12" i="4"/>
  <c r="C13" i="4"/>
  <c r="E13" i="4"/>
  <c r="C14" i="4"/>
  <c r="E14" i="4"/>
  <c r="C16" i="4"/>
  <c r="E16" i="4"/>
  <c r="C17" i="4"/>
  <c r="E17" i="4"/>
  <c r="C18" i="4"/>
  <c r="E18" i="4"/>
  <c r="C19" i="4"/>
  <c r="E19" i="4"/>
  <c r="T8" i="8"/>
  <c r="V8" i="8"/>
  <c r="L46" i="8"/>
  <c r="L45" i="8"/>
  <c r="K43" i="8"/>
  <c r="H46" i="8"/>
  <c r="H45" i="8"/>
  <c r="D46" i="8"/>
  <c r="D45" i="8"/>
  <c r="G43" i="8"/>
  <c r="O8" i="4"/>
  <c r="O10" i="4"/>
  <c r="O19" i="4"/>
  <c r="S11" i="4"/>
  <c r="I5" i="5"/>
  <c r="O13" i="4"/>
  <c r="C5" i="5"/>
  <c r="S19" i="4"/>
  <c r="E8" i="4"/>
  <c r="O17" i="4"/>
  <c r="U15" i="4"/>
  <c r="O12" i="4"/>
  <c r="O9" i="4"/>
  <c r="O14" i="4"/>
  <c r="O11" i="4"/>
  <c r="O18" i="4"/>
  <c r="O16" i="4"/>
  <c r="O7" i="4"/>
  <c r="S17" i="4"/>
  <c r="S15" i="4"/>
  <c r="S13" i="4"/>
  <c r="S9" i="4"/>
  <c r="S7" i="4"/>
  <c r="F5" i="5"/>
  <c r="S18" i="4"/>
  <c r="S16" i="4"/>
  <c r="S14" i="4"/>
  <c r="S12" i="4"/>
  <c r="S10" i="4"/>
  <c r="S8" i="4"/>
  <c r="G23" i="8"/>
  <c r="K23" i="8"/>
  <c r="K46" i="8"/>
  <c r="K45" i="8"/>
  <c r="G46" i="8"/>
  <c r="G45" i="8"/>
  <c r="K54" i="8"/>
  <c r="G54" i="8"/>
  <c r="K49" i="8"/>
  <c r="G49" i="8"/>
  <c r="G52" i="8"/>
  <c r="K52" i="8"/>
  <c r="K39" i="8"/>
  <c r="K40" i="8"/>
  <c r="K41" i="8"/>
  <c r="K42" i="8"/>
  <c r="K38" i="8"/>
  <c r="G39" i="8"/>
  <c r="G40" i="8"/>
  <c r="G41" i="8"/>
  <c r="G42" i="8"/>
  <c r="G38" i="8"/>
  <c r="K25" i="8"/>
  <c r="K22" i="8"/>
  <c r="K21" i="8"/>
  <c r="K18" i="8"/>
  <c r="K24" i="8"/>
  <c r="G25" i="8"/>
  <c r="G22" i="8"/>
  <c r="G21" i="8"/>
  <c r="G24" i="8"/>
  <c r="K15" i="8"/>
  <c r="G20" i="8"/>
  <c r="K19" i="8"/>
  <c r="G15" i="8"/>
  <c r="G19" i="8"/>
  <c r="G18" i="8"/>
  <c r="K20" i="8"/>
  <c r="C6" i="4"/>
  <c r="C54" i="8"/>
  <c r="C52" i="8"/>
  <c r="C49" i="8"/>
  <c r="C46" i="8"/>
  <c r="C45" i="8"/>
  <c r="C22" i="8"/>
  <c r="O22" i="8"/>
  <c r="C24" i="8"/>
  <c r="C23" i="8"/>
  <c r="C21" i="8"/>
  <c r="E21" i="8"/>
  <c r="C20" i="8"/>
  <c r="C19" i="8"/>
  <c r="C18" i="8"/>
  <c r="C15" i="8"/>
  <c r="E56" i="7"/>
  <c r="D56" i="7"/>
  <c r="C56" i="7"/>
  <c r="E46" i="7"/>
  <c r="E47" i="7"/>
  <c r="E48" i="7"/>
  <c r="E49" i="7"/>
  <c r="E45" i="7"/>
  <c r="D46" i="7"/>
  <c r="D47" i="7"/>
  <c r="D48" i="7"/>
  <c r="D49" i="7"/>
  <c r="D45" i="7"/>
  <c r="C46" i="7"/>
  <c r="C47" i="7"/>
  <c r="C48" i="7"/>
  <c r="C49" i="7"/>
  <c r="C45" i="7"/>
  <c r="E40" i="7"/>
  <c r="D40" i="7"/>
  <c r="C40" i="7"/>
  <c r="E16" i="7"/>
  <c r="D16" i="7"/>
  <c r="E15" i="7"/>
  <c r="D15" i="7"/>
  <c r="C15" i="7"/>
  <c r="E31" i="7"/>
  <c r="E29" i="7"/>
  <c r="D30" i="7"/>
  <c r="D31" i="7"/>
  <c r="D29" i="7"/>
  <c r="C30" i="7"/>
  <c r="C31" i="7"/>
  <c r="C29" i="7"/>
  <c r="E25" i="7"/>
  <c r="D25" i="7"/>
  <c r="C25" i="7"/>
  <c r="E24" i="7"/>
  <c r="D24" i="7"/>
  <c r="C24" i="7"/>
  <c r="C16" i="7"/>
  <c r="E14" i="7"/>
  <c r="D14" i="7"/>
  <c r="C14" i="7"/>
  <c r="E13" i="7"/>
  <c r="D13" i="7"/>
  <c r="C13" i="7"/>
  <c r="E12" i="7"/>
  <c r="D12" i="7"/>
  <c r="C12" i="7"/>
  <c r="E11" i="7"/>
  <c r="D11" i="7"/>
  <c r="C11" i="7"/>
  <c r="E10" i="7"/>
  <c r="D10" i="7"/>
  <c r="C10" i="7"/>
  <c r="E9" i="7"/>
  <c r="D9" i="7"/>
  <c r="C9" i="7"/>
  <c r="E8" i="7"/>
  <c r="D8" i="7"/>
  <c r="C8" i="7"/>
  <c r="D12" i="9"/>
  <c r="C12" i="9"/>
  <c r="B12" i="9"/>
  <c r="B11" i="9"/>
  <c r="G12" i="7"/>
  <c r="I15" i="7"/>
  <c r="F15" i="7"/>
  <c r="H15" i="7"/>
  <c r="G15" i="7"/>
  <c r="K8" i="8"/>
  <c r="G8" i="8"/>
  <c r="I8" i="8"/>
  <c r="S8" i="8"/>
  <c r="E30" i="7"/>
  <c r="C39" i="8"/>
  <c r="E39" i="8"/>
  <c r="C40" i="8"/>
  <c r="E40" i="8"/>
  <c r="C41" i="8"/>
  <c r="E41" i="8"/>
  <c r="C42" i="8"/>
  <c r="E42" i="8"/>
  <c r="C43" i="8"/>
  <c r="E43" i="8"/>
  <c r="C38" i="8"/>
  <c r="E38" i="8"/>
  <c r="K31" i="8"/>
  <c r="M31" i="8"/>
  <c r="K32" i="8"/>
  <c r="M32" i="8"/>
  <c r="K33" i="8"/>
  <c r="M33" i="8"/>
  <c r="K34" i="8"/>
  <c r="M34" i="8"/>
  <c r="G31" i="8"/>
  <c r="I31" i="8"/>
  <c r="G32" i="8"/>
  <c r="I32" i="8"/>
  <c r="G33" i="8"/>
  <c r="I33" i="8"/>
  <c r="G34" i="8"/>
  <c r="I34" i="8"/>
  <c r="C31" i="8"/>
  <c r="E31" i="8"/>
  <c r="C32" i="8"/>
  <c r="E32" i="8"/>
  <c r="C33" i="8"/>
  <c r="E33" i="8"/>
  <c r="C34" i="8"/>
  <c r="E34" i="8"/>
  <c r="K30" i="8"/>
  <c r="M30" i="8"/>
  <c r="G30" i="8"/>
  <c r="I30" i="8"/>
  <c r="C30" i="8"/>
  <c r="E30" i="8"/>
  <c r="K9" i="8"/>
  <c r="K10" i="8"/>
  <c r="K11" i="8"/>
  <c r="K12" i="8"/>
  <c r="K7" i="8"/>
  <c r="G9" i="8"/>
  <c r="I9" i="8"/>
  <c r="G10" i="8"/>
  <c r="I10" i="8"/>
  <c r="G11" i="8"/>
  <c r="I11" i="8"/>
  <c r="G12" i="8"/>
  <c r="I12" i="8"/>
  <c r="G7" i="8"/>
  <c r="C9" i="8"/>
  <c r="C10" i="8"/>
  <c r="C11" i="8"/>
  <c r="C12" i="8"/>
  <c r="C7" i="8"/>
  <c r="E23" i="7"/>
  <c r="E20" i="7"/>
  <c r="D23" i="7"/>
  <c r="C20" i="7"/>
  <c r="D7" i="7"/>
  <c r="E7" i="7"/>
  <c r="D20" i="7"/>
  <c r="C23" i="7"/>
  <c r="C7" i="7"/>
  <c r="D38" i="7"/>
  <c r="C38" i="7"/>
  <c r="D39" i="7"/>
  <c r="C39" i="7"/>
  <c r="E39" i="7"/>
  <c r="F12" i="9"/>
  <c r="E12" i="9"/>
  <c r="G14" i="7"/>
  <c r="F14" i="7"/>
  <c r="I14" i="7"/>
  <c r="H14" i="7"/>
  <c r="O49" i="8"/>
  <c r="M7" i="5"/>
  <c r="M8" i="5"/>
  <c r="E52" i="8"/>
  <c r="E11" i="8"/>
  <c r="E7" i="8"/>
  <c r="E12" i="8"/>
  <c r="E20" i="8"/>
  <c r="E46" i="8"/>
  <c r="F56" i="7"/>
  <c r="E22" i="4"/>
  <c r="E6" i="4"/>
  <c r="E45" i="8"/>
  <c r="G56" i="7"/>
  <c r="E24" i="4"/>
  <c r="E10" i="8"/>
  <c r="E18" i="8"/>
  <c r="E26" i="4"/>
  <c r="E9" i="8"/>
  <c r="E19" i="8"/>
  <c r="E23" i="4"/>
  <c r="E27" i="4"/>
  <c r="E25" i="4"/>
  <c r="C26" i="7"/>
  <c r="P46" i="8"/>
  <c r="P45" i="8"/>
  <c r="I46" i="8"/>
  <c r="Q46" i="8"/>
  <c r="O46" i="8"/>
  <c r="M46" i="8"/>
  <c r="P20" i="8"/>
  <c r="P19" i="8"/>
  <c r="P18" i="8"/>
  <c r="P15" i="8"/>
  <c r="T20" i="8"/>
  <c r="T15" i="8"/>
  <c r="T21" i="8"/>
  <c r="T18" i="8"/>
  <c r="T19" i="8"/>
  <c r="O23" i="8"/>
  <c r="R52" i="8"/>
  <c r="P52" i="8"/>
  <c r="O52" i="8"/>
  <c r="R43" i="8"/>
  <c r="R42" i="8"/>
  <c r="R41" i="8"/>
  <c r="R40" i="8"/>
  <c r="R39" i="8"/>
  <c r="R38" i="8"/>
  <c r="P43" i="8"/>
  <c r="P42" i="8"/>
  <c r="P41" i="8"/>
  <c r="P40" i="8"/>
  <c r="P39" i="8"/>
  <c r="P38" i="8"/>
  <c r="R34" i="8"/>
  <c r="R33" i="8"/>
  <c r="R32" i="8"/>
  <c r="R31" i="8"/>
  <c r="R30" i="8"/>
  <c r="P34" i="8"/>
  <c r="P33" i="8"/>
  <c r="P32" i="8"/>
  <c r="P31" i="8"/>
  <c r="P30" i="8"/>
  <c r="O34" i="8"/>
  <c r="O33" i="8"/>
  <c r="O32" i="8"/>
  <c r="O31" i="8"/>
  <c r="O30" i="8"/>
  <c r="R12" i="8"/>
  <c r="R11" i="8"/>
  <c r="R10" i="8"/>
  <c r="R9" i="8"/>
  <c r="R7" i="8"/>
  <c r="P12" i="8"/>
  <c r="P11" i="8"/>
  <c r="P10" i="8"/>
  <c r="P9" i="8"/>
  <c r="P7" i="8"/>
  <c r="O11" i="8"/>
  <c r="O12" i="8"/>
  <c r="O10" i="8"/>
  <c r="O9" i="8"/>
  <c r="O7" i="8"/>
  <c r="M27" i="4"/>
  <c r="M23" i="4"/>
  <c r="M6" i="4"/>
  <c r="M7" i="8"/>
  <c r="M22" i="4"/>
  <c r="M26" i="4"/>
  <c r="O40" i="8"/>
  <c r="I40" i="8"/>
  <c r="Q40" i="8"/>
  <c r="O41" i="8"/>
  <c r="I41" i="8"/>
  <c r="Q41" i="8"/>
  <c r="M24" i="4"/>
  <c r="O38" i="8"/>
  <c r="I38" i="8"/>
  <c r="Q38" i="8"/>
  <c r="O42" i="8"/>
  <c r="I42" i="8"/>
  <c r="Q42" i="8"/>
  <c r="M25" i="4"/>
  <c r="O39" i="8"/>
  <c r="I39" i="8"/>
  <c r="Q39" i="8"/>
  <c r="O43" i="8"/>
  <c r="I43" i="8"/>
  <c r="Q43" i="8"/>
  <c r="V34" i="8"/>
  <c r="Q33" i="8"/>
  <c r="M9" i="8"/>
  <c r="M40" i="8"/>
  <c r="M10" i="8"/>
  <c r="Q30" i="8"/>
  <c r="Q34" i="8"/>
  <c r="M41" i="8"/>
  <c r="M52" i="8"/>
  <c r="M11" i="8"/>
  <c r="Q32" i="8"/>
  <c r="M39" i="8"/>
  <c r="M43" i="8"/>
  <c r="M8" i="8"/>
  <c r="U8" i="8"/>
  <c r="Q31" i="8"/>
  <c r="M38" i="8"/>
  <c r="M42" i="8"/>
  <c r="I52" i="8"/>
  <c r="Q52" i="8"/>
  <c r="M12" i="8"/>
  <c r="R27" i="4"/>
  <c r="R26" i="4"/>
  <c r="R25" i="4"/>
  <c r="R24" i="4"/>
  <c r="R23" i="4"/>
  <c r="R22" i="4"/>
  <c r="P27" i="4"/>
  <c r="P26" i="4"/>
  <c r="P25" i="4"/>
  <c r="P24" i="4"/>
  <c r="P23" i="4"/>
  <c r="P22" i="4"/>
  <c r="O27" i="4"/>
  <c r="O26" i="4"/>
  <c r="O25" i="4"/>
  <c r="O24" i="4"/>
  <c r="O23" i="4"/>
  <c r="O22" i="4"/>
  <c r="R6" i="4"/>
  <c r="P6" i="4"/>
  <c r="O6" i="4"/>
  <c r="I18" i="4"/>
  <c r="I6" i="4"/>
  <c r="Q6" i="4"/>
  <c r="I7" i="4"/>
  <c r="I23" i="4"/>
  <c r="Q23" i="4"/>
  <c r="I27" i="4"/>
  <c r="Q27" i="4"/>
  <c r="I24" i="4"/>
  <c r="Q24" i="4"/>
  <c r="I25" i="4"/>
  <c r="Q25" i="4"/>
  <c r="I19" i="4"/>
  <c r="I22" i="4"/>
  <c r="Q22" i="4"/>
  <c r="I26" i="4"/>
  <c r="Q26" i="4"/>
  <c r="I13" i="4"/>
  <c r="I10" i="4"/>
  <c r="I14" i="4"/>
  <c r="I9" i="4"/>
  <c r="I17" i="4"/>
  <c r="I12" i="4"/>
  <c r="I8" i="4"/>
  <c r="I16" i="4"/>
  <c r="I11" i="4"/>
  <c r="Q19" i="4"/>
  <c r="U19" i="4"/>
  <c r="Q14" i="4"/>
  <c r="U14" i="4"/>
  <c r="Q10" i="4"/>
  <c r="U10" i="4"/>
  <c r="U12" i="4"/>
  <c r="Q12" i="4"/>
  <c r="Q17" i="4"/>
  <c r="U17" i="4"/>
  <c r="Q9" i="4"/>
  <c r="U9" i="4"/>
  <c r="Q11" i="4"/>
  <c r="U11" i="4"/>
  <c r="Q13" i="4"/>
  <c r="U13" i="4"/>
  <c r="Q7" i="4"/>
  <c r="U7" i="4"/>
  <c r="Q16" i="4"/>
  <c r="U16" i="4"/>
  <c r="Q8" i="4"/>
  <c r="U8" i="4"/>
  <c r="Q18" i="4"/>
  <c r="U18" i="4"/>
  <c r="H56" i="7"/>
  <c r="G13" i="7"/>
  <c r="F13" i="7"/>
  <c r="H13" i="7"/>
  <c r="V11" i="8"/>
  <c r="S11" i="8"/>
  <c r="Q11" i="8"/>
  <c r="T34" i="8"/>
  <c r="S34" i="8"/>
  <c r="Q9" i="8"/>
  <c r="Q10" i="8"/>
  <c r="Q12" i="8"/>
  <c r="I7" i="8"/>
  <c r="Q7" i="8"/>
  <c r="U34" i="8"/>
  <c r="S23" i="8"/>
  <c r="P7" i="5"/>
  <c r="P8" i="5"/>
  <c r="S9" i="8"/>
  <c r="T9" i="8"/>
  <c r="U9" i="8"/>
  <c r="V9" i="8"/>
  <c r="S10" i="8"/>
  <c r="T10" i="8"/>
  <c r="U10" i="8"/>
  <c r="V10" i="8"/>
  <c r="T11" i="8"/>
  <c r="U11" i="8"/>
  <c r="S12" i="8"/>
  <c r="T12" i="8"/>
  <c r="U12" i="8"/>
  <c r="V12" i="8"/>
  <c r="S30" i="8"/>
  <c r="T30" i="8"/>
  <c r="U30" i="8"/>
  <c r="V30" i="8"/>
  <c r="S31" i="8"/>
  <c r="T31" i="8"/>
  <c r="U31" i="8"/>
  <c r="V31" i="8"/>
  <c r="S32" i="8"/>
  <c r="T32" i="8"/>
  <c r="U32" i="8"/>
  <c r="V32" i="8"/>
  <c r="S33" i="8"/>
  <c r="T33" i="8"/>
  <c r="U33" i="8"/>
  <c r="V33" i="8"/>
  <c r="S38" i="8"/>
  <c r="T38" i="8"/>
  <c r="U38" i="8"/>
  <c r="V38" i="8"/>
  <c r="S39" i="8"/>
  <c r="T39" i="8"/>
  <c r="U39" i="8"/>
  <c r="V39" i="8"/>
  <c r="S40" i="8"/>
  <c r="T40" i="8"/>
  <c r="U40" i="8"/>
  <c r="V40" i="8"/>
  <c r="S41" i="8"/>
  <c r="T41" i="8"/>
  <c r="U41" i="8"/>
  <c r="V41" i="8"/>
  <c r="S42" i="8"/>
  <c r="T42" i="8"/>
  <c r="U42" i="8"/>
  <c r="V42" i="8"/>
  <c r="S43" i="8"/>
  <c r="T43" i="8"/>
  <c r="U43" i="8"/>
  <c r="V43" i="8"/>
  <c r="T45" i="8"/>
  <c r="S46" i="8"/>
  <c r="T46" i="8"/>
  <c r="S49" i="8"/>
  <c r="S52" i="8"/>
  <c r="T52" i="8"/>
  <c r="U52" i="8"/>
  <c r="V52" i="8"/>
  <c r="T7" i="8"/>
  <c r="U7" i="8"/>
  <c r="V7" i="8"/>
  <c r="S7" i="8"/>
  <c r="S22" i="4"/>
  <c r="T22" i="4"/>
  <c r="U22" i="4"/>
  <c r="V22" i="4"/>
  <c r="S23" i="4"/>
  <c r="T23" i="4"/>
  <c r="U23" i="4"/>
  <c r="V23" i="4"/>
  <c r="S24" i="4"/>
  <c r="T24" i="4"/>
  <c r="U24" i="4"/>
  <c r="V24" i="4"/>
  <c r="S25" i="4"/>
  <c r="T25" i="4"/>
  <c r="U25" i="4"/>
  <c r="V25" i="4"/>
  <c r="S26" i="4"/>
  <c r="T26" i="4"/>
  <c r="U26" i="4"/>
  <c r="V26" i="4"/>
  <c r="S27" i="4"/>
  <c r="T27" i="4"/>
  <c r="U27" i="4"/>
  <c r="V27" i="4"/>
  <c r="T6" i="4"/>
  <c r="U6" i="4"/>
  <c r="V6" i="4"/>
  <c r="S6" i="4"/>
  <c r="U46" i="8"/>
  <c r="I56" i="7"/>
  <c r="I13" i="7"/>
  <c r="I45" i="8"/>
  <c r="Q45" i="8"/>
  <c r="O45" i="8"/>
  <c r="M45" i="8"/>
  <c r="S45" i="8"/>
  <c r="U45" i="8"/>
  <c r="F25" i="7"/>
  <c r="G25" i="7"/>
  <c r="H25" i="7"/>
  <c r="I25" i="7"/>
  <c r="G24" i="7"/>
  <c r="F24" i="7"/>
  <c r="H24" i="7"/>
  <c r="I24" i="7"/>
  <c r="O24" i="8"/>
  <c r="S24" i="8"/>
  <c r="G9" i="7"/>
  <c r="F9" i="7"/>
  <c r="G8" i="7"/>
  <c r="F8" i="7"/>
  <c r="I18" i="8"/>
  <c r="Q18" i="8"/>
  <c r="O18" i="8"/>
  <c r="O15" i="8"/>
  <c r="M18" i="8"/>
  <c r="S18" i="8"/>
  <c r="H9" i="7"/>
  <c r="I9" i="7"/>
  <c r="I8" i="7"/>
  <c r="H8" i="7"/>
  <c r="S15" i="8"/>
  <c r="U18" i="8"/>
  <c r="F16" i="7"/>
  <c r="I16" i="7"/>
  <c r="S25" i="8"/>
  <c r="H16" i="7"/>
  <c r="G11" i="7"/>
  <c r="F11" i="7"/>
  <c r="G10" i="7"/>
  <c r="F10" i="7"/>
  <c r="I19" i="8"/>
  <c r="Q19" i="8"/>
  <c r="O19" i="8"/>
  <c r="I20" i="8"/>
  <c r="Q20" i="8"/>
  <c r="O20" i="8"/>
  <c r="I10" i="7"/>
  <c r="H10" i="7"/>
  <c r="M19" i="8"/>
  <c r="S19" i="8"/>
  <c r="I11" i="7"/>
  <c r="H11" i="7"/>
  <c r="M20" i="8"/>
  <c r="S20" i="8"/>
  <c r="U20" i="8"/>
  <c r="U19" i="8"/>
  <c r="O54" i="8"/>
  <c r="G29" i="7"/>
  <c r="F29" i="7"/>
  <c r="G31" i="7"/>
  <c r="F31" i="7"/>
  <c r="S54" i="8"/>
  <c r="H29" i="7"/>
  <c r="I29" i="7"/>
  <c r="H31" i="7"/>
  <c r="I31" i="7"/>
  <c r="F12" i="7"/>
  <c r="E6" i="9"/>
  <c r="I12" i="7"/>
  <c r="G20" i="7"/>
  <c r="F20" i="7"/>
  <c r="I21" i="8"/>
  <c r="H12" i="7"/>
  <c r="S21" i="8"/>
  <c r="M21" i="8"/>
  <c r="U21" i="8"/>
  <c r="G39" i="7"/>
  <c r="F39" i="7"/>
  <c r="E32" i="7"/>
  <c r="C32" i="7"/>
  <c r="C8" i="5"/>
  <c r="C7" i="5"/>
  <c r="Q6" i="5"/>
  <c r="N5" i="5"/>
  <c r="P29" i="4"/>
  <c r="N9" i="5"/>
  <c r="N6" i="5"/>
  <c r="F7" i="5"/>
  <c r="N7" i="5"/>
  <c r="L5" i="5"/>
  <c r="M5" i="5"/>
  <c r="Q5" i="5"/>
  <c r="N8" i="5"/>
  <c r="F8" i="5"/>
  <c r="Q9" i="5"/>
  <c r="I7" i="5"/>
  <c r="Q7" i="5"/>
  <c r="P5" i="5"/>
  <c r="I8" i="5"/>
  <c r="Q8" i="5"/>
  <c r="T29" i="4"/>
  <c r="O7" i="5"/>
  <c r="L8" i="5"/>
  <c r="L7" i="5"/>
  <c r="H45" i="7"/>
  <c r="I45" i="7"/>
  <c r="S29" i="4"/>
  <c r="M29" i="4"/>
  <c r="G47" i="7"/>
  <c r="F47" i="7"/>
  <c r="O5" i="5"/>
  <c r="E29" i="4"/>
  <c r="I29" i="4"/>
  <c r="O29" i="4"/>
  <c r="G48" i="7"/>
  <c r="F48" i="7"/>
  <c r="I48" i="7"/>
  <c r="H48" i="7"/>
  <c r="F45" i="7"/>
  <c r="G45" i="7"/>
  <c r="H47" i="7"/>
  <c r="I47" i="7"/>
  <c r="O8" i="5"/>
  <c r="C41" i="7"/>
  <c r="C9" i="5"/>
  <c r="Q29" i="4"/>
  <c r="I40" i="7"/>
  <c r="H40" i="7"/>
  <c r="F9" i="5"/>
  <c r="M9" i="5"/>
  <c r="I9" i="5"/>
  <c r="P9" i="5"/>
  <c r="G40" i="7"/>
  <c r="F40" i="7"/>
  <c r="U29" i="4"/>
  <c r="C6" i="5"/>
  <c r="L9" i="5"/>
  <c r="F49" i="7"/>
  <c r="G49" i="7"/>
  <c r="P6" i="5"/>
  <c r="I6" i="5"/>
  <c r="M6" i="5"/>
  <c r="F6" i="5"/>
  <c r="H49" i="7"/>
  <c r="I49" i="7"/>
  <c r="O9" i="5"/>
  <c r="C50" i="7"/>
  <c r="L6" i="5"/>
  <c r="O6" i="5"/>
  <c r="I46" i="7"/>
  <c r="H46" i="7"/>
  <c r="E50" i="7"/>
  <c r="F46" i="7"/>
  <c r="G46" i="7"/>
  <c r="D50" i="7"/>
  <c r="E10" i="9"/>
  <c r="G50" i="7"/>
  <c r="F50" i="7"/>
  <c r="I50" i="7"/>
  <c r="H50" i="7"/>
  <c r="F10" i="9"/>
  <c r="F30" i="7"/>
  <c r="D32" i="7"/>
  <c r="G30" i="7"/>
  <c r="I30" i="7"/>
  <c r="H30" i="7"/>
  <c r="G32" i="7"/>
  <c r="F32" i="7"/>
  <c r="H32" i="7"/>
  <c r="I32" i="7"/>
  <c r="E8" i="9"/>
  <c r="F8" i="9"/>
  <c r="H38" i="7"/>
  <c r="I38" i="7"/>
  <c r="G38" i="7"/>
  <c r="F38" i="7"/>
  <c r="D41" i="7"/>
  <c r="F6" i="9"/>
  <c r="H20" i="7"/>
  <c r="I20" i="7"/>
  <c r="C17" i="7"/>
  <c r="I7" i="7"/>
  <c r="E17" i="7"/>
  <c r="H7" i="7"/>
  <c r="G7" i="7"/>
  <c r="F7" i="7"/>
  <c r="D17" i="7"/>
  <c r="I23" i="7"/>
  <c r="E26" i="7"/>
  <c r="H23" i="7"/>
  <c r="E9" i="9"/>
  <c r="G41" i="7"/>
  <c r="F41" i="7"/>
  <c r="D26" i="7"/>
  <c r="G23" i="7"/>
  <c r="F23" i="7"/>
  <c r="C34" i="7"/>
  <c r="I26" i="7"/>
  <c r="H26" i="7"/>
  <c r="E5" i="9"/>
  <c r="G17" i="7"/>
  <c r="F17" i="7"/>
  <c r="D34" i="7"/>
  <c r="F5" i="9"/>
  <c r="E34" i="7"/>
  <c r="H17" i="7"/>
  <c r="I17" i="7"/>
  <c r="C54" i="7"/>
  <c r="C58" i="7"/>
  <c r="E7" i="9"/>
  <c r="F26" i="7"/>
  <c r="G26" i="7"/>
  <c r="F7" i="9"/>
  <c r="H34" i="7"/>
  <c r="I34" i="7"/>
  <c r="B13" i="9"/>
  <c r="G11" i="9"/>
  <c r="G6" i="9"/>
  <c r="G7" i="9"/>
  <c r="G8" i="9"/>
  <c r="G9" i="9"/>
  <c r="G10" i="9"/>
  <c r="G34" i="7"/>
  <c r="F34" i="7"/>
  <c r="D54" i="7"/>
  <c r="G5" i="9"/>
  <c r="I39" i="7"/>
  <c r="H39" i="7"/>
  <c r="E41" i="7"/>
  <c r="C11" i="9"/>
  <c r="H5" i="9"/>
  <c r="E11" i="9"/>
  <c r="D58" i="7"/>
  <c r="G54" i="7"/>
  <c r="F54" i="7"/>
  <c r="C13" i="9"/>
  <c r="E13" i="9"/>
  <c r="H6" i="9"/>
  <c r="H11" i="9"/>
  <c r="H10" i="9"/>
  <c r="H8" i="9"/>
  <c r="H9" i="9"/>
  <c r="F9" i="9"/>
  <c r="H41" i="7"/>
  <c r="E54" i="7"/>
  <c r="I41" i="7"/>
  <c r="H7" i="9"/>
  <c r="D11" i="9"/>
  <c r="F11" i="9"/>
  <c r="H54" i="7"/>
  <c r="E58" i="7"/>
  <c r="I54" i="7"/>
  <c r="G58" i="7"/>
  <c r="F58" i="7"/>
  <c r="I58" i="7"/>
  <c r="H58" i="7"/>
  <c r="D13" i="9"/>
  <c r="F13" i="9"/>
  <c r="I11" i="9"/>
  <c r="I8" i="9"/>
  <c r="I10" i="9"/>
  <c r="I6" i="9"/>
  <c r="I7" i="9"/>
  <c r="I5" i="9"/>
  <c r="I9" i="9"/>
</calcChain>
</file>

<file path=xl/sharedStrings.xml><?xml version="1.0" encoding="utf-8"?>
<sst xmlns="http://schemas.openxmlformats.org/spreadsheetml/2006/main" count="735" uniqueCount="250">
  <si>
    <t>Center for Health Information and Analysis</t>
  </si>
  <si>
    <t>Data Appendix</t>
  </si>
  <si>
    <t>Category</t>
  </si>
  <si>
    <t>Data Source</t>
  </si>
  <si>
    <t>Reported  Spending</t>
  </si>
  <si>
    <t xml:space="preserve"> Total Spending</t>
  </si>
  <si>
    <t>Commercial Full-Claim</t>
  </si>
  <si>
    <t>Commercial Partial-Claim</t>
  </si>
  <si>
    <t>Non-TME Filers (with Massachusetts contracts)</t>
  </si>
  <si>
    <t>Medicare Advantage</t>
  </si>
  <si>
    <t>Medical Security Program</t>
  </si>
  <si>
    <t>Total Spending</t>
  </si>
  <si>
    <t>Member Months</t>
  </si>
  <si>
    <t>MassHealth SCO Plans</t>
  </si>
  <si>
    <t>MassHealth</t>
  </si>
  <si>
    <t>MassHealth PACE Plans</t>
  </si>
  <si>
    <t>MassHealth FFS</t>
  </si>
  <si>
    <t>MassHealth PCC</t>
  </si>
  <si>
    <t>Medicare</t>
  </si>
  <si>
    <t>Veteran Affairs (beneficiaries)</t>
  </si>
  <si>
    <t>National Center for Veteran Analysis and Statistics</t>
  </si>
  <si>
    <t>Health Safety Net</t>
  </si>
  <si>
    <t>Total Spending from Public Coverage</t>
  </si>
  <si>
    <t>Merged Market</t>
  </si>
  <si>
    <t>Massachusetts Medical Loss Ratio Reports</t>
  </si>
  <si>
    <t>Large Group</t>
  </si>
  <si>
    <t>Annual Statutory Financial Statement</t>
  </si>
  <si>
    <t>Medicaid MCO/Commonwealth Care</t>
  </si>
  <si>
    <t>Centers for Medicare and Medicaid Services</t>
  </si>
  <si>
    <t>Total Commercial Spending</t>
  </si>
  <si>
    <t>sub-total</t>
  </si>
  <si>
    <t>Annual Report on the Performance of the Massachusetts Health Care System</t>
  </si>
  <si>
    <t>--</t>
  </si>
  <si>
    <t>Census Bureau</t>
  </si>
  <si>
    <t>Total Health Care Expenditures</t>
  </si>
  <si>
    <t>Reported by commercial payers to CHIA</t>
  </si>
  <si>
    <t>Aetna</t>
  </si>
  <si>
    <t>CeltiCare</t>
  </si>
  <si>
    <t>Fallon</t>
  </si>
  <si>
    <t>Tufts</t>
  </si>
  <si>
    <t>United</t>
  </si>
  <si>
    <t>BMC HealthNet</t>
  </si>
  <si>
    <t>CMS data summary to CHIA</t>
  </si>
  <si>
    <t>CY 2013</t>
  </si>
  <si>
    <t xml:space="preserve">National Center for Veteran Analysis and Statistics </t>
  </si>
  <si>
    <t>Commonwealth Care MCOs</t>
  </si>
  <si>
    <t>BCBS</t>
  </si>
  <si>
    <t>UniCare</t>
  </si>
  <si>
    <t>---</t>
  </si>
  <si>
    <t>Notes:</t>
  </si>
  <si>
    <t xml:space="preserve">MassHealth </t>
  </si>
  <si>
    <t>Senior Care Options (SCO)</t>
  </si>
  <si>
    <t>Program for All-Inclusive Care for the Elderly (PACE)</t>
  </si>
  <si>
    <t>HSN Payments</t>
  </si>
  <si>
    <t>Estimated Covered Lives</t>
  </si>
  <si>
    <t>NCPHI PMPM</t>
  </si>
  <si>
    <t>Data Source/Payer/Program</t>
  </si>
  <si>
    <t>Office of Health Safety Net</t>
  </si>
  <si>
    <t>Data Source/Payer</t>
  </si>
  <si>
    <t>Reported by MassHealth to CHIA</t>
  </si>
  <si>
    <t>Other</t>
  </si>
  <si>
    <t>Non-Claim Based Payments</t>
  </si>
  <si>
    <t>Cigna</t>
  </si>
  <si>
    <t>Federal Medical Loss Ratio Reports</t>
  </si>
  <si>
    <t>Derived</t>
  </si>
  <si>
    <t>Data Source for Estimated Covered Lives</t>
  </si>
  <si>
    <t>Self-insured</t>
  </si>
  <si>
    <t>Commonwealth Care</t>
  </si>
  <si>
    <t>One Care (Dual Eligible: 21-64)</t>
  </si>
  <si>
    <t>Neighborhood Health Plan</t>
  </si>
  <si>
    <t>(without estimates)</t>
  </si>
  <si>
    <t>CY 2014</t>
  </si>
  <si>
    <t>% Change 2013 - 2014</t>
  </si>
  <si>
    <t>Reported TME data by payers to CHIA</t>
  </si>
  <si>
    <t>Commercial full-claim population</t>
  </si>
  <si>
    <t>$ Change 2013 - 2014</t>
  </si>
  <si>
    <t>∆12-13 ($)</t>
  </si>
  <si>
    <t>∆12-13 (%)</t>
  </si>
  <si>
    <t>TME data reported by payers to CHIA</t>
  </si>
  <si>
    <t>Total Net Cost of Private Health Insurance</t>
  </si>
  <si>
    <t>Minuteman Health</t>
  </si>
  <si>
    <t>Health Plans Inc. (subsidiary of HPHC)</t>
  </si>
  <si>
    <t>Boston Medical Center HealthNet</t>
  </si>
  <si>
    <t>Harvard Pilgrim Health Care</t>
  </si>
  <si>
    <t>Member Months/ Beneficiaries (Medicare Parts A, B, and D and VA)</t>
  </si>
  <si>
    <t>One Care (Dual Eligible, 21-64)</t>
  </si>
  <si>
    <t>III. Net Cost of Private Health Insurance</t>
  </si>
  <si>
    <t>CY 2014 (initial)</t>
  </si>
  <si>
    <t>∆13-14 ($)</t>
  </si>
  <si>
    <t>∆13-14 (%)</t>
  </si>
  <si>
    <r>
      <t>--</t>
    </r>
    <r>
      <rPr>
        <vertAlign val="superscript"/>
        <sz val="10"/>
        <color theme="1"/>
        <rFont val="Calibri"/>
        <family val="2"/>
        <scheme val="minor"/>
      </rPr>
      <t>2</t>
    </r>
  </si>
  <si>
    <t>CMS State/County Penetration</t>
  </si>
  <si>
    <t>Federal Medical Loss Ratio Reports (2012-2013)
Supplemental Health Care Exhibit (2014)</t>
  </si>
  <si>
    <t>CY 2013 (updated)</t>
  </si>
  <si>
    <t>2. -- indicates the data is not available for the payer in the market segment.</t>
  </si>
  <si>
    <t>3. Includes companies that write Medicare business in Massachusetts only.</t>
  </si>
  <si>
    <t>Medicare Part D (fee-for-service beneficiaries only)</t>
  </si>
  <si>
    <t>CMS data summary to CHIA (fee-for-service beneficiaries only)</t>
  </si>
  <si>
    <r>
      <t>Aetna</t>
    </r>
    <r>
      <rPr>
        <vertAlign val="superscript"/>
        <sz val="10"/>
        <color theme="1"/>
        <rFont val="Calibri"/>
        <family val="2"/>
        <scheme val="minor"/>
      </rPr>
      <t>2</t>
    </r>
  </si>
  <si>
    <r>
      <t>Blue Cross Blue Shield of Massachusetts</t>
    </r>
    <r>
      <rPr>
        <vertAlign val="superscript"/>
        <sz val="10"/>
        <color theme="1"/>
        <rFont val="Calibri"/>
        <family val="2"/>
        <scheme val="minor"/>
      </rPr>
      <t>2</t>
    </r>
  </si>
  <si>
    <r>
      <t>Cigna East</t>
    </r>
    <r>
      <rPr>
        <vertAlign val="superscript"/>
        <sz val="10"/>
        <color theme="1"/>
        <rFont val="Calibri"/>
        <family val="2"/>
        <scheme val="minor"/>
      </rPr>
      <t>3</t>
    </r>
  </si>
  <si>
    <r>
      <t>Cigna West</t>
    </r>
    <r>
      <rPr>
        <vertAlign val="superscript"/>
        <sz val="10"/>
        <color theme="1"/>
        <rFont val="Calibri"/>
        <family val="2"/>
        <scheme val="minor"/>
      </rPr>
      <t>3</t>
    </r>
  </si>
  <si>
    <r>
      <t>MassHealth MCOs</t>
    </r>
    <r>
      <rPr>
        <vertAlign val="superscript"/>
        <sz val="10"/>
        <color theme="1"/>
        <rFont val="Calibri"/>
        <family val="2"/>
        <scheme val="minor"/>
      </rPr>
      <t>2</t>
    </r>
  </si>
  <si>
    <r>
      <t>Neighborhood Health Plan</t>
    </r>
    <r>
      <rPr>
        <vertAlign val="superscript"/>
        <sz val="10"/>
        <color theme="1"/>
        <rFont val="Calibri"/>
        <family val="2"/>
        <scheme val="minor"/>
      </rPr>
      <t>4</t>
    </r>
  </si>
  <si>
    <r>
      <t>Reported by commercial payers to CHIA</t>
    </r>
    <r>
      <rPr>
        <vertAlign val="superscript"/>
        <sz val="10"/>
        <color theme="1"/>
        <rFont val="Calibri"/>
        <family val="2"/>
        <scheme val="minor"/>
      </rPr>
      <t>5,6</t>
    </r>
  </si>
  <si>
    <t>(7) '---' indicates that data is unavailable</t>
  </si>
  <si>
    <t>Commercially Insured</t>
  </si>
  <si>
    <t>Other Public</t>
  </si>
  <si>
    <t>Net Cost of Private Health Insurance</t>
  </si>
  <si>
    <t>Share of THCE</t>
  </si>
  <si>
    <t>Expenditures</t>
  </si>
  <si>
    <t>Massachusetts Population</t>
  </si>
  <si>
    <t>2013-2014</t>
  </si>
  <si>
    <t>Annual Growth</t>
  </si>
  <si>
    <t>5. THCE Components: Net Cost of Private Health Insurance</t>
  </si>
  <si>
    <t>6. Net Cost of Private Health Insurance Per Member Per Month by Payer by Market Segment</t>
  </si>
  <si>
    <t>MassHealth (including payments to Massachusetts Behavioral Health Partners)</t>
  </si>
  <si>
    <t>Commercial partial-claim population with adjustments</t>
  </si>
  <si>
    <t xml:space="preserve">(3) Non-capitated payments for traditional MCOs and CarePlus MCOs include (1) payments made for MassHealth managed care members by other state agencies, and (2) payments for “wrap” services that are not included in the capitation rates and paid directly by MassHealth. Similar payments for SCO, PACE, and One Care are already included in the expenditures presented in their respective lines.
</t>
  </si>
  <si>
    <t>Medicare Parts A and B (fee-for-service beneficiaries)</t>
  </si>
  <si>
    <t>(5) Commercial partial-claim TME shown here is as reported by payers, without actuarial adjustments and estimates to the full-claim benefits.</t>
  </si>
  <si>
    <t>Unadjusted Spending PMPM/ Per Beneficiary Per Year (Medicare and VA)</t>
  </si>
  <si>
    <t>Unadjusted Spending PMPM</t>
  </si>
  <si>
    <r>
      <t>Health Status Adjusted Spending PMPM</t>
    </r>
    <r>
      <rPr>
        <b/>
        <vertAlign val="superscript"/>
        <sz val="10"/>
        <color theme="0"/>
        <rFont val="Calibri"/>
        <family val="2"/>
        <scheme val="minor"/>
      </rPr>
      <t>1</t>
    </r>
  </si>
  <si>
    <t>Health Status Adjusted Spending PMPM</t>
  </si>
  <si>
    <t>2. Overview of THCE Components</t>
  </si>
  <si>
    <t>1. THCE Trends</t>
  </si>
  <si>
    <r>
      <t>Health New England</t>
    </r>
    <r>
      <rPr>
        <vertAlign val="superscript"/>
        <sz val="10"/>
        <color theme="1"/>
        <rFont val="Calibri"/>
        <family val="2"/>
        <scheme val="minor"/>
      </rPr>
      <t>2</t>
    </r>
  </si>
  <si>
    <r>
      <t>United</t>
    </r>
    <r>
      <rPr>
        <vertAlign val="superscript"/>
        <sz val="10"/>
        <color theme="1"/>
        <rFont val="Calibri"/>
        <family val="2"/>
        <scheme val="minor"/>
      </rPr>
      <t>2</t>
    </r>
  </si>
  <si>
    <r>
      <t>BCBSMA</t>
    </r>
    <r>
      <rPr>
        <vertAlign val="superscript"/>
        <sz val="10"/>
        <color theme="1"/>
        <rFont val="Calibri"/>
        <family val="2"/>
        <scheme val="minor"/>
      </rPr>
      <t>2</t>
    </r>
  </si>
  <si>
    <r>
      <t>Health New England</t>
    </r>
    <r>
      <rPr>
        <vertAlign val="superscript"/>
        <sz val="10"/>
        <color theme="1"/>
        <rFont val="Calibri"/>
        <family val="2"/>
        <scheme val="minor"/>
      </rPr>
      <t>3</t>
    </r>
  </si>
  <si>
    <r>
      <t>Aetna</t>
    </r>
    <r>
      <rPr>
        <vertAlign val="superscript"/>
        <sz val="10"/>
        <color theme="1"/>
        <rFont val="Calibri"/>
        <family val="2"/>
        <scheme val="minor"/>
      </rPr>
      <t>3</t>
    </r>
  </si>
  <si>
    <r>
      <t>BCBS</t>
    </r>
    <r>
      <rPr>
        <vertAlign val="superscript"/>
        <sz val="10"/>
        <color theme="1"/>
        <rFont val="Calibri"/>
        <family val="2"/>
        <scheme val="minor"/>
      </rPr>
      <t>3</t>
    </r>
  </si>
  <si>
    <t>I. Public Coverage</t>
  </si>
  <si>
    <t>II. Commercially Insured</t>
  </si>
  <si>
    <t>4. THCE Components: Commercially Insured</t>
  </si>
  <si>
    <t>3. THCE Components: Public Coverage</t>
  </si>
  <si>
    <t>Total Health Care Expenditures Per Capita</t>
  </si>
  <si>
    <t>Massachusetts Total Health Care Expenditures (THCE) 2013-2015</t>
  </si>
  <si>
    <t>CY 2015</t>
  </si>
  <si>
    <t>2014-2015</t>
  </si>
  <si>
    <t>Massachusetts Total Health Care Expenditures, 2013 - 2015</t>
  </si>
  <si>
    <r>
      <t>CY 2013 (updated)</t>
    </r>
    <r>
      <rPr>
        <b/>
        <vertAlign val="superscript"/>
        <sz val="10"/>
        <color theme="0"/>
        <rFont val="Calibri"/>
        <family val="2"/>
        <scheme val="minor"/>
      </rPr>
      <t>1</t>
    </r>
  </si>
  <si>
    <t>CY 2014 (final)</t>
  </si>
  <si>
    <t>CY 2015 (initial)</t>
  </si>
  <si>
    <t>$ Change 2014 - 2015</t>
  </si>
  <si>
    <t>% Change 2014 - 2015</t>
  </si>
  <si>
    <r>
      <t>Non-capitated payments for the members of traditional MCOs and CarePlus MCOs</t>
    </r>
    <r>
      <rPr>
        <vertAlign val="superscript"/>
        <sz val="10"/>
        <color theme="1"/>
        <rFont val="Calibri"/>
        <family val="2"/>
        <scheme val="minor"/>
      </rPr>
      <t>3</t>
    </r>
  </si>
  <si>
    <r>
      <t>Other</t>
    </r>
    <r>
      <rPr>
        <vertAlign val="superscript"/>
        <sz val="10"/>
        <color theme="1"/>
        <rFont val="Calibri"/>
        <family val="2"/>
        <scheme val="minor"/>
      </rPr>
      <t>4</t>
    </r>
  </si>
  <si>
    <t>THCE Component: Public Coverage 2013 - 2015</t>
  </si>
  <si>
    <t>Tufts Health Plan</t>
  </si>
  <si>
    <t>THCE Component: Commercially Insured 2013 - 2015</t>
  </si>
  <si>
    <t>Tufts Health Public Plans</t>
  </si>
  <si>
    <t>Estimates for Non-TME Payers with MA Contracts (removing spending of non-MA members)</t>
  </si>
  <si>
    <t>THCE Component: Net Cost of Private Health Insurance 2013 - 2015</t>
  </si>
  <si>
    <t>CY 2014 (updated)</t>
  </si>
  <si>
    <t>Massachusetts Medical Loss Ratio Reports (2013-2014)
Supplemental Health Care Exhibit (2015)</t>
  </si>
  <si>
    <t>Federal Medical Loss Ratio Reports (2013-2014)
Supplemental Health Care Exhibit (2015)</t>
  </si>
  <si>
    <t>THCE Component: Net Cost of Private Health Insurance PMPM by Payer by Market Segment 2013 - 2015</t>
  </si>
  <si>
    <t>PCC (payments to MBHP included)</t>
  </si>
  <si>
    <t xml:space="preserve">(5) Non-capitated payments for traditional MCOs and CarePlus MCOs include (1) payments made for MassHealth managed care members by other state agencies, and (2) payments for “wrap” services that are not included in the capitation rates and paid directly by MassHealth. Similar payments for SCO, PACE, and One Care are already included in its expenditures presented in their respective lines.
</t>
  </si>
  <si>
    <t>(8) Data for Medicare Parts A, B, and D is reported on a per beneficiary basis.</t>
  </si>
  <si>
    <t>(9) Data for VA is reported on a per-veteran basis. Some veterans may not be eligible for VA benefits, so a PMPM is not calculated.</t>
  </si>
  <si>
    <t>(10) '---' indicates that data is unavailable.</t>
  </si>
  <si>
    <r>
      <t>Non-capitated payments for the members of traditional MCOs and CarePlus MCOs</t>
    </r>
    <r>
      <rPr>
        <vertAlign val="superscript"/>
        <sz val="10"/>
        <color theme="1"/>
        <rFont val="Calibri"/>
        <family val="2"/>
        <scheme val="minor"/>
      </rPr>
      <t>5,6</t>
    </r>
  </si>
  <si>
    <r>
      <t>Medicare Parts A and B</t>
    </r>
    <r>
      <rPr>
        <vertAlign val="superscript"/>
        <sz val="10"/>
        <color theme="1"/>
        <rFont val="Calibri"/>
        <family val="2"/>
        <scheme val="minor"/>
      </rPr>
      <t>8</t>
    </r>
  </si>
  <si>
    <r>
      <t>Medicare Part D</t>
    </r>
    <r>
      <rPr>
        <vertAlign val="superscript"/>
        <sz val="10"/>
        <color theme="1"/>
        <rFont val="Calibri"/>
        <family val="2"/>
        <scheme val="minor"/>
      </rPr>
      <t>8</t>
    </r>
  </si>
  <si>
    <r>
      <t>Veteran Affairs</t>
    </r>
    <r>
      <rPr>
        <vertAlign val="superscript"/>
        <sz val="10"/>
        <color theme="1"/>
        <rFont val="Calibri"/>
        <family val="2"/>
        <scheme val="minor"/>
      </rPr>
      <t>9</t>
    </r>
  </si>
  <si>
    <r>
      <t>--</t>
    </r>
    <r>
      <rPr>
        <vertAlign val="superscript"/>
        <sz val="10"/>
        <color theme="1"/>
        <rFont val="Calibri"/>
        <family val="2"/>
        <scheme val="minor"/>
      </rPr>
      <t>10</t>
    </r>
  </si>
  <si>
    <t>Commonwealth Care (wrap payments)</t>
  </si>
  <si>
    <t>NCPHI PMPM % Change</t>
  </si>
  <si>
    <t>Market</t>
  </si>
  <si>
    <t>Payer</t>
  </si>
  <si>
    <t>Americal National Financial</t>
  </si>
  <si>
    <t>Universal American</t>
  </si>
  <si>
    <t>Centene</t>
  </si>
  <si>
    <t>Emblem</t>
  </si>
  <si>
    <t>CNA</t>
  </si>
  <si>
    <t>Guardian</t>
  </si>
  <si>
    <t>Baystate</t>
  </si>
  <si>
    <t>Harvard Pilgrim</t>
  </si>
  <si>
    <t>Humana</t>
  </si>
  <si>
    <t>HealthMarkets</t>
  </si>
  <si>
    <t>Primerica</t>
  </si>
  <si>
    <t>Westbridge Capital</t>
  </si>
  <si>
    <t>New York Life</t>
  </si>
  <si>
    <t>American Intl</t>
  </si>
  <si>
    <t>HC2</t>
  </si>
  <si>
    <t>Anthem Inc</t>
  </si>
  <si>
    <t>Medicaid</t>
  </si>
  <si>
    <t>ASO</t>
  </si>
  <si>
    <t>CVS Caremark</t>
  </si>
  <si>
    <t>Trustmark</t>
  </si>
  <si>
    <t>Commonwealth Care wrap payments</t>
  </si>
  <si>
    <t>(4) Payments for services provided to MassHealth members receiving temporary coverage while awaiting eligibility determination for subsidized coverage through the Health Connector website.</t>
  </si>
  <si>
    <t>MassHealth (payments for services provided to MassHealth members receiving temporary coverage)</t>
  </si>
  <si>
    <t>Boston Med Center</t>
  </si>
  <si>
    <t>Minuteman</t>
  </si>
  <si>
    <t>United Life</t>
  </si>
  <si>
    <t>Mega</t>
  </si>
  <si>
    <t>Reliance</t>
  </si>
  <si>
    <r>
      <t>Tufts</t>
    </r>
    <r>
      <rPr>
        <vertAlign val="superscript"/>
        <sz val="10"/>
        <color theme="1"/>
        <rFont val="Calibri"/>
        <family val="2"/>
        <scheme val="minor"/>
      </rPr>
      <t>1</t>
    </r>
  </si>
  <si>
    <t>1. Tufts includes Tufts Health Public Plans.</t>
  </si>
  <si>
    <r>
      <t>Medicare Advantage</t>
    </r>
    <r>
      <rPr>
        <b/>
        <vertAlign val="superscript"/>
        <sz val="10"/>
        <color theme="1"/>
        <rFont val="Calibri"/>
        <family val="2"/>
      </rPr>
      <t>3</t>
    </r>
  </si>
  <si>
    <t>Group Average</t>
  </si>
  <si>
    <t>Direct</t>
  </si>
  <si>
    <t>Partial or Purchased</t>
  </si>
  <si>
    <r>
      <t>Total FFS (payments to MBHP included)</t>
    </r>
    <r>
      <rPr>
        <vertAlign val="superscript"/>
        <sz val="10"/>
        <color theme="1"/>
        <rFont val="Calibri"/>
        <family val="2"/>
        <scheme val="minor"/>
      </rPr>
      <t>4</t>
    </r>
  </si>
  <si>
    <r>
      <t>Other</t>
    </r>
    <r>
      <rPr>
        <vertAlign val="superscript"/>
        <sz val="10"/>
        <color theme="1"/>
        <rFont val="Calibri"/>
        <family val="2"/>
        <scheme val="minor"/>
      </rPr>
      <t>6</t>
    </r>
  </si>
  <si>
    <r>
      <t>Total MassHealth Direct (primary payer)</t>
    </r>
    <r>
      <rPr>
        <vertAlign val="superscript"/>
        <sz val="10"/>
        <color theme="1"/>
        <rFont val="Calibri"/>
        <family val="2"/>
        <scheme val="minor"/>
      </rPr>
      <t>7</t>
    </r>
  </si>
  <si>
    <t>(1) Health-status adjusted TME is only available for payers submitting TME data to CHIA. For a given payer's TME data, H.S.A. scores were calculated based on the same risk adjustment tool and version for 2013-2015.</t>
  </si>
  <si>
    <t>(2) MassHealth MCO data for 2014 and 2015 includes expenditures for the traditional MCO plan, as well as the CarePlus plan established in 2014.</t>
  </si>
  <si>
    <t>(4) FFS includes multiple programs serving different populations - a PMPM value is only presented for the FFS members for whom MassHealth was their sole payer.</t>
  </si>
  <si>
    <t xml:space="preserve">(7) "MassHealth Direct" represents MassHealth members for whom MassHealth was their primary payer, including all PCC and MMCO, and some FFS members. </t>
  </si>
  <si>
    <t>(3) Tufts Public Plans, Aetna, Fallon, Health New England, and United Healthcare reported updated 2013 final TME data to ensure consistent risk adjustment tools were applied across 2013, 2014 and 2015 data.</t>
  </si>
  <si>
    <t>(6) This category represents services provided to Massachusetts residents receiving temporary coverage while awaiting eligibility determination for subsidized coverage through the Health Connector website.</t>
  </si>
  <si>
    <t>(1) For a given payer's TME data, H.S.A. scores were calculated based on the same risk adjustment tool and version for 2013-2015.</t>
  </si>
  <si>
    <t>(2)  Tufts Public Plans, Aetna, Fallon, Health New England, and United Healthcare reported updated 2013 final TME data to ensure consistent risk adjustment tools were applied across 2013, 2014 and 2015 data.</t>
  </si>
  <si>
    <t>(6) Commercial partial-claim TME is not comparable across payers due to differences in carved-out benefits such as prescription drugs and behavioral health.</t>
  </si>
  <si>
    <t xml:space="preserve">(3) Cigna reported two entities separately for their 2013-2015 TME data: Cigna East and Cigna West. Cigna East includes members under Connecticut General Life Insurance Company - Medical and Cigna Health and Life Ins. Co. Cigna West includes members under CIGNA Health and Life Insurance Company (CHLIC). </t>
  </si>
  <si>
    <t xml:space="preserve">(4) NHP separately reported data for commercial spending with unspecified products under the "Other" insurance category, totaling 6.0%, 1.6%, and 1.5%, respectively, of NHP's  2013, 2014, and 2015 total commercial spending.  These dollars are included in the THCE calculation under the commercial full-claim category but not listed here, as no member months were reported. </t>
  </si>
  <si>
    <t>Total Health Care Expenditures, 2013 - 2015</t>
  </si>
  <si>
    <t xml:space="preserve">(1) Some 2013 data was resubmitted by payers. </t>
  </si>
  <si>
    <t xml:space="preserve">(2) MassHealth MCO data includes expenditures for the traditional MCO plan, as well as the CarePlus program established in 2014. </t>
  </si>
  <si>
    <t>Prescription Drug Rebates for Commercially-Insured Members</t>
  </si>
  <si>
    <t>Calendar Year</t>
  </si>
  <si>
    <t>Payer Name</t>
  </si>
  <si>
    <t>Prescription Drugs</t>
  </si>
  <si>
    <t>Prescription Drug Rebates</t>
  </si>
  <si>
    <t>Rebate Percentage</t>
  </si>
  <si>
    <t>Aetna Inc.</t>
  </si>
  <si>
    <t>2013 MLR</t>
  </si>
  <si>
    <t>Blue Cross Blue Shield of Massachusetts</t>
  </si>
  <si>
    <t>BMC HealthNet Plan</t>
  </si>
  <si>
    <t>-</t>
  </si>
  <si>
    <t>N/A</t>
  </si>
  <si>
    <t>Celticare Health Plan of Massachusetts</t>
  </si>
  <si>
    <t>Cigna*</t>
  </si>
  <si>
    <t>Fallon Health</t>
  </si>
  <si>
    <t>Health New England</t>
  </si>
  <si>
    <t>Minuteman Health Inc.</t>
  </si>
  <si>
    <t>UniCare Life and Health Insurance Company</t>
  </si>
  <si>
    <t>UnitedHealthcare</t>
  </si>
  <si>
    <t>2014 MLR</t>
  </si>
  <si>
    <t>2015 SHCE</t>
  </si>
  <si>
    <t>*Cigna reported data under the following reporting entities: (1) Cigna Health and Life Insurance Company and (2) Connecticut General Life Insurance Company.</t>
  </si>
  <si>
    <t xml:space="preserve">Note: Please see the September 2016 Annual Report Technical Appendix for additional information on the calculation of commercial prescription drug rebates. </t>
  </si>
  <si>
    <t xml:space="preserve">7. Prescription Drug Rebates for Commercial Members </t>
  </si>
  <si>
    <t xml:space="preserve">September 2016 </t>
  </si>
  <si>
    <t>(Updated October 5,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</si>
</sst>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quot;$&quot;#,##0.00"/>
    <numFmt numFmtId="165" formatCode="_(* #,##0_);_(* \(#,##0\);_(* &quot;-&quot;??_);_(@_)"/>
    <numFmt numFmtId="166" formatCode="0.0%"/>
    <numFmt numFmtId="167" formatCode="&quot;$&quot;#,##0"/>
    <numFmt numFmtId="168" formatCode="_([$$-409]* #,##0.00_);_([$$-409]* \(#,##0.00\);_([$$-409]* &quot;-&quot;??_);_(@_)"/>
    <numFmt numFmtId="169" formatCode="[$$-409]#,##0_);\([$$-409]#,##0\)"/>
  </numFmts>
  <fonts count="43" x14ac:knownFonts="1">
    <font>
      <sz val="11"/>
      <color theme="1"/>
      <name val="Calibri"/>
      <family val="2"/>
      <scheme val="minor"/>
    </font>
    <font>
      <b/>
      <sz val="11"/>
      <color theme="1"/>
      <name val="Calibri"/>
      <family val="2"/>
      <scheme val="minor"/>
    </font>
    <font>
      <b/>
      <sz val="18"/>
      <color theme="1"/>
      <name val="Calibri"/>
      <family val="2"/>
      <scheme val="minor"/>
    </font>
    <font>
      <b/>
      <sz val="14"/>
      <color theme="1"/>
      <name val="Calibri"/>
      <family val="2"/>
      <scheme val="minor"/>
    </font>
    <font>
      <b/>
      <sz val="12"/>
      <color theme="1"/>
      <name val="Calibri"/>
      <family val="2"/>
      <scheme val="minor"/>
    </font>
    <font>
      <sz val="11"/>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b/>
      <sz val="10"/>
      <color theme="0"/>
      <name val="Calibri"/>
      <family val="2"/>
      <scheme val="minor"/>
    </font>
    <font>
      <b/>
      <u/>
      <sz val="10"/>
      <color theme="1"/>
      <name val="Calibri"/>
      <family val="2"/>
      <scheme val="minor"/>
    </font>
    <font>
      <b/>
      <i/>
      <u/>
      <sz val="10"/>
      <color theme="1"/>
      <name val="Calibri"/>
      <family val="2"/>
      <scheme val="minor"/>
    </font>
    <font>
      <i/>
      <u/>
      <sz val="10"/>
      <color theme="1"/>
      <name val="Calibri"/>
      <family val="2"/>
      <scheme val="minor"/>
    </font>
    <font>
      <sz val="10"/>
      <color theme="0"/>
      <name val="Calibri"/>
      <family val="2"/>
      <scheme val="minor"/>
    </font>
    <font>
      <sz val="10"/>
      <color theme="0" tint="-0.499984740745262"/>
      <name val="Calibri"/>
      <family val="2"/>
      <scheme val="minor"/>
    </font>
    <font>
      <sz val="10"/>
      <name val="Arial"/>
      <family val="2"/>
    </font>
    <font>
      <sz val="10"/>
      <color theme="1"/>
      <name val="Arial"/>
      <family val="2"/>
    </font>
    <font>
      <vertAlign val="superscript"/>
      <sz val="10"/>
      <color theme="1"/>
      <name val="Calibri"/>
      <family val="2"/>
      <scheme val="minor"/>
    </font>
    <font>
      <b/>
      <vertAlign val="superscript"/>
      <sz val="10"/>
      <color theme="0"/>
      <name val="Calibri"/>
      <family val="2"/>
      <scheme val="minor"/>
    </font>
    <font>
      <b/>
      <u val="double"/>
      <sz val="12"/>
      <color theme="1"/>
      <name val="Calibri"/>
      <family val="2"/>
      <scheme val="minor"/>
    </font>
    <font>
      <sz val="12"/>
      <color theme="1"/>
      <name val="Calibri"/>
      <family val="2"/>
      <scheme val="minor"/>
    </font>
    <font>
      <b/>
      <sz val="18"/>
      <name val="Calibri"/>
      <family val="2"/>
      <scheme val="minor"/>
    </font>
    <font>
      <b/>
      <sz val="14"/>
      <color theme="3"/>
      <name val="Calibri"/>
      <family val="2"/>
      <scheme val="minor"/>
    </font>
    <font>
      <b/>
      <sz val="18"/>
      <color theme="3"/>
      <name val="Calibri"/>
      <family val="2"/>
      <scheme val="minor"/>
    </font>
    <font>
      <b/>
      <sz val="14"/>
      <color theme="9" tint="-0.249977111117893"/>
      <name val="Calibri"/>
      <family val="2"/>
      <scheme val="minor"/>
    </font>
    <font>
      <b/>
      <u/>
      <sz val="10"/>
      <name val="Calibri"/>
      <family val="2"/>
      <scheme val="minor"/>
    </font>
    <font>
      <sz val="14"/>
      <color theme="1"/>
      <name val="Calibri"/>
      <family val="2"/>
      <scheme val="minor"/>
    </font>
    <font>
      <b/>
      <i/>
      <sz val="10"/>
      <color theme="1"/>
      <name val="Calibri"/>
      <family val="2"/>
      <scheme val="minor"/>
    </font>
    <font>
      <b/>
      <sz val="14"/>
      <color rgb="FFFF0000"/>
      <name val="Calibri"/>
      <family val="2"/>
      <scheme val="minor"/>
    </font>
    <font>
      <b/>
      <i/>
      <u/>
      <sz val="11"/>
      <color theme="1"/>
      <name val="Calibri"/>
      <family val="2"/>
      <scheme val="minor"/>
    </font>
    <font>
      <b/>
      <u/>
      <sz val="11"/>
      <color theme="1"/>
      <name val="Calibri"/>
      <family val="2"/>
      <scheme val="minor"/>
    </font>
    <font>
      <b/>
      <i/>
      <u/>
      <sz val="11"/>
      <name val="Calibri"/>
      <family val="2"/>
      <scheme val="minor"/>
    </font>
    <font>
      <i/>
      <u/>
      <sz val="11"/>
      <name val="Calibri"/>
      <family val="2"/>
      <scheme val="minor"/>
    </font>
    <font>
      <b/>
      <sz val="11"/>
      <color theme="0"/>
      <name val="Calibri"/>
      <family val="2"/>
      <scheme val="minor"/>
    </font>
    <font>
      <b/>
      <sz val="11"/>
      <name val="Calibri"/>
      <family val="2"/>
      <scheme val="minor"/>
    </font>
    <font>
      <sz val="11"/>
      <name val="Calibri"/>
      <family val="2"/>
      <scheme val="minor"/>
    </font>
    <font>
      <b/>
      <sz val="12"/>
      <color rgb="FFFF0000"/>
      <name val="Calibri"/>
      <family val="2"/>
      <scheme val="minor"/>
    </font>
    <font>
      <b/>
      <sz val="10"/>
      <color theme="0"/>
      <name val="Calibri"/>
      <family val="2"/>
    </font>
    <font>
      <b/>
      <sz val="10"/>
      <color theme="1"/>
      <name val="Calibri"/>
      <family val="2"/>
    </font>
    <font>
      <b/>
      <vertAlign val="superscript"/>
      <sz val="10"/>
      <color theme="1"/>
      <name val="Calibri"/>
      <family val="2"/>
    </font>
    <font>
      <i/>
      <sz val="10"/>
      <color theme="1"/>
      <name val="Calibri"/>
      <family val="2"/>
      <scheme val="minor"/>
    </font>
    <font>
      <b/>
      <sz val="16"/>
      <color theme="1"/>
      <name val="Calibri"/>
      <family val="2"/>
      <scheme val="minor"/>
    </font>
    <font>
      <sz val="14"/>
      <color theme="9"/>
      <name val="Calibri"/>
      <family val="2"/>
      <scheme val="minor"/>
    </font>
  </fonts>
  <fills count="10">
    <fill>
      <patternFill patternType="none"/>
    </fill>
    <fill>
      <patternFill patternType="gray125"/>
    </fill>
    <fill>
      <patternFill patternType="solid">
        <fgColor theme="4"/>
      </patternFill>
    </fill>
    <fill>
      <patternFill patternType="solid">
        <fgColor theme="5"/>
      </patternFill>
    </fill>
    <fill>
      <patternFill patternType="solid">
        <fgColor theme="4"/>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rgb="FF002060"/>
        <bgColor indexed="64"/>
      </patternFill>
    </fill>
    <fill>
      <patternFill patternType="solid">
        <fgColor theme="1" tint="0.34998626667073579"/>
        <bgColor indexed="64"/>
      </patternFill>
    </fill>
    <fill>
      <patternFill patternType="solid">
        <fgColor rgb="FF002C77"/>
        <bgColor indexed="64"/>
      </patternFill>
    </fill>
  </fills>
  <borders count="34">
    <border>
      <left/>
      <right/>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bottom style="thin">
        <color auto="1"/>
      </bottom>
      <diagonal/>
    </border>
    <border>
      <left style="medium">
        <color auto="1"/>
      </left>
      <right/>
      <top/>
      <bottom style="thin">
        <color auto="1"/>
      </bottom>
      <diagonal/>
    </border>
    <border>
      <left/>
      <right style="medium">
        <color auto="1"/>
      </right>
      <top/>
      <bottom style="thin">
        <color auto="1"/>
      </bottom>
      <diagonal/>
    </border>
    <border>
      <left style="thin">
        <color auto="1"/>
      </left>
      <right/>
      <top style="thin">
        <color auto="1"/>
      </top>
      <bottom/>
      <diagonal/>
    </border>
    <border>
      <left/>
      <right/>
      <top style="thin">
        <color auto="1"/>
      </top>
      <bottom/>
      <diagonal/>
    </border>
    <border>
      <left style="thin">
        <color theme="0"/>
      </left>
      <right/>
      <top style="thin">
        <color auto="1"/>
      </top>
      <bottom style="thin">
        <color theme="0"/>
      </bottom>
      <diagonal/>
    </border>
    <border>
      <left/>
      <right/>
      <top style="thin">
        <color auto="1"/>
      </top>
      <bottom style="thin">
        <color theme="0"/>
      </bottom>
      <diagonal/>
    </border>
    <border>
      <left/>
      <right style="thin">
        <color theme="0"/>
      </right>
      <top style="thin">
        <color auto="1"/>
      </top>
      <bottom style="thin">
        <color theme="0"/>
      </bottom>
      <diagonal/>
    </border>
    <border>
      <left/>
      <right style="thin">
        <color auto="1"/>
      </right>
      <top style="thin">
        <color auto="1"/>
      </top>
      <bottom style="thin">
        <color theme="0"/>
      </bottom>
      <diagonal/>
    </border>
    <border>
      <left style="thin">
        <color auto="1"/>
      </left>
      <right/>
      <top/>
      <bottom style="thin">
        <color auto="1"/>
      </bottom>
      <diagonal/>
    </border>
    <border>
      <left style="thin">
        <color theme="0"/>
      </left>
      <right/>
      <top style="thin">
        <color theme="0"/>
      </top>
      <bottom style="thin">
        <color auto="1"/>
      </bottom>
      <diagonal/>
    </border>
    <border>
      <left/>
      <right/>
      <top style="thin">
        <color theme="0"/>
      </top>
      <bottom style="thin">
        <color auto="1"/>
      </bottom>
      <diagonal/>
    </border>
    <border>
      <left/>
      <right style="thin">
        <color theme="0"/>
      </right>
      <top style="thin">
        <color theme="0"/>
      </top>
      <bottom style="thin">
        <color auto="1"/>
      </bottom>
      <diagonal/>
    </border>
    <border>
      <left/>
      <right style="thin">
        <color auto="1"/>
      </right>
      <top style="thin">
        <color theme="0"/>
      </top>
      <bottom style="thin">
        <color auto="1"/>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s>
  <cellStyleXfs count="27">
    <xf numFmtId="0" fontId="0"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6" fillId="2" borderId="0" applyNumberFormat="0" applyBorder="0" applyAlignment="0" applyProtection="0"/>
    <xf numFmtId="0" fontId="6" fillId="3" borderId="0" applyNumberFormat="0" applyBorder="0" applyAlignment="0" applyProtection="0"/>
    <xf numFmtId="0" fontId="15" fillId="0" borderId="0"/>
    <xf numFmtId="43" fontId="15" fillId="0" borderId="0" applyFont="0" applyFill="0" applyBorder="0" applyAlignment="0" applyProtection="0"/>
    <xf numFmtId="9" fontId="15" fillId="0" borderId="0" applyFont="0" applyFill="0" applyBorder="0" applyAlignment="0" applyProtection="0"/>
    <xf numFmtId="0" fontId="5" fillId="0" borderId="0"/>
    <xf numFmtId="43" fontId="5" fillId="0" borderId="0" applyFont="0" applyFill="0" applyBorder="0" applyAlignment="0" applyProtection="0"/>
    <xf numFmtId="0" fontId="16" fillId="0" borderId="0"/>
    <xf numFmtId="9" fontId="16" fillId="0" borderId="0" applyFont="0" applyFill="0" applyBorder="0" applyAlignment="0" applyProtection="0"/>
    <xf numFmtId="0" fontId="15" fillId="0" borderId="0"/>
    <xf numFmtId="0" fontId="5" fillId="0" borderId="0"/>
    <xf numFmtId="43" fontId="15" fillId="0" borderId="0" applyFont="0" applyFill="0" applyBorder="0" applyAlignment="0" applyProtection="0"/>
    <xf numFmtId="44" fontId="15"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168" fontId="5" fillId="0" borderId="0"/>
    <xf numFmtId="0" fontId="5" fillId="0" borderId="0"/>
    <xf numFmtId="0" fontId="5" fillId="0" borderId="0"/>
    <xf numFmtId="0" fontId="15" fillId="0" borderId="0"/>
    <xf numFmtId="44" fontId="15" fillId="0" borderId="0" applyFont="0" applyFill="0" applyBorder="0" applyAlignment="0" applyProtection="0"/>
  </cellStyleXfs>
  <cellXfs count="420">
    <xf numFmtId="0" fontId="0" fillId="0" borderId="0" xfId="0"/>
    <xf numFmtId="0" fontId="1" fillId="0" borderId="0" xfId="0" applyFont="1"/>
    <xf numFmtId="0" fontId="4" fillId="0" borderId="0" xfId="0" applyFont="1" applyBorder="1"/>
    <xf numFmtId="0" fontId="8" fillId="0" borderId="0" xfId="0" applyFont="1"/>
    <xf numFmtId="0" fontId="11" fillId="0" borderId="0" xfId="0" applyFont="1"/>
    <xf numFmtId="0" fontId="8" fillId="0" borderId="0" xfId="0" applyFont="1" applyAlignment="1">
      <alignment wrapText="1"/>
    </xf>
    <xf numFmtId="0" fontId="14" fillId="0" borderId="0" xfId="0" applyFont="1"/>
    <xf numFmtId="0" fontId="0" fillId="0" borderId="0" xfId="0" applyAlignment="1">
      <alignment wrapText="1"/>
    </xf>
    <xf numFmtId="0" fontId="0" fillId="0" borderId="0" xfId="0" applyBorder="1"/>
    <xf numFmtId="0" fontId="0" fillId="0" borderId="0" xfId="0"/>
    <xf numFmtId="0" fontId="0" fillId="0" borderId="0" xfId="0" applyBorder="1"/>
    <xf numFmtId="164" fontId="8" fillId="0" borderId="1" xfId="2" applyNumberFormat="1" applyFont="1" applyBorder="1" applyAlignment="1">
      <alignment horizontal="center" vertical="center"/>
    </xf>
    <xf numFmtId="165" fontId="8" fillId="0" borderId="0" xfId="1" applyNumberFormat="1" applyFont="1" applyBorder="1" applyAlignment="1">
      <alignment horizontal="center" vertical="center"/>
    </xf>
    <xf numFmtId="164" fontId="8" fillId="0" borderId="0" xfId="0" applyNumberFormat="1" applyFont="1" applyBorder="1" applyAlignment="1">
      <alignment horizontal="center" vertical="center"/>
    </xf>
    <xf numFmtId="164" fontId="8" fillId="0" borderId="2" xfId="0" applyNumberFormat="1" applyFont="1" applyBorder="1" applyAlignment="1">
      <alignment horizontal="center" vertical="center"/>
    </xf>
    <xf numFmtId="164" fontId="8" fillId="0" borderId="1" xfId="0" applyNumberFormat="1" applyFont="1" applyBorder="1" applyAlignment="1">
      <alignment horizontal="center" vertical="center"/>
    </xf>
    <xf numFmtId="166" fontId="8" fillId="0" borderId="0" xfId="3" applyNumberFormat="1" applyFont="1" applyBorder="1" applyAlignment="1">
      <alignment horizontal="center" vertical="center"/>
    </xf>
    <xf numFmtId="0" fontId="8" fillId="0" borderId="0" xfId="0" applyFont="1" applyBorder="1" applyAlignment="1">
      <alignment horizontal="center" vertical="center"/>
    </xf>
    <xf numFmtId="0" fontId="8" fillId="0" borderId="2" xfId="0" applyFont="1" applyBorder="1" applyAlignment="1">
      <alignment horizontal="center" vertical="center"/>
    </xf>
    <xf numFmtId="0" fontId="0" fillId="0" borderId="2" xfId="0" applyBorder="1" applyAlignment="1">
      <alignment horizontal="center" vertical="center"/>
    </xf>
    <xf numFmtId="166" fontId="0" fillId="0" borderId="2" xfId="3" applyNumberFormat="1" applyFont="1" applyBorder="1" applyAlignment="1">
      <alignment horizontal="center" vertical="center"/>
    </xf>
    <xf numFmtId="164" fontId="8" fillId="0" borderId="3" xfId="0" applyNumberFormat="1" applyFont="1" applyBorder="1" applyAlignment="1">
      <alignment horizontal="center" vertical="center"/>
    </xf>
    <xf numFmtId="164" fontId="8" fillId="0" borderId="4" xfId="0" applyNumberFormat="1" applyFont="1" applyBorder="1" applyAlignment="1">
      <alignment horizontal="center" vertical="center"/>
    </xf>
    <xf numFmtId="0" fontId="8" fillId="0" borderId="5" xfId="0" quotePrefix="1" applyFont="1" applyBorder="1" applyAlignment="1">
      <alignment horizontal="center" vertical="center"/>
    </xf>
    <xf numFmtId="0" fontId="4" fillId="0" borderId="0" xfId="0" applyFont="1" applyAlignment="1">
      <alignment vertical="center"/>
    </xf>
    <xf numFmtId="0" fontId="0" fillId="0" borderId="0" xfId="0" applyAlignment="1">
      <alignment vertical="center"/>
    </xf>
    <xf numFmtId="0" fontId="9" fillId="4" borderId="6" xfId="0" applyFont="1" applyFill="1" applyBorder="1" applyAlignment="1">
      <alignment vertical="center"/>
    </xf>
    <xf numFmtId="0" fontId="9" fillId="4" borderId="7" xfId="0" applyFont="1" applyFill="1" applyBorder="1" applyAlignment="1">
      <alignment vertical="center"/>
    </xf>
    <xf numFmtId="0" fontId="8" fillId="0" borderId="1" xfId="0" applyFont="1" applyBorder="1" applyAlignment="1">
      <alignment vertical="center" wrapText="1"/>
    </xf>
    <xf numFmtId="0" fontId="8" fillId="0" borderId="0" xfId="0" applyFont="1" applyBorder="1" applyAlignment="1">
      <alignment vertical="center"/>
    </xf>
    <xf numFmtId="164" fontId="7" fillId="0" borderId="1" xfId="0" applyNumberFormat="1" applyFont="1" applyFill="1" applyBorder="1" applyAlignment="1">
      <alignment horizontal="center" vertical="center"/>
    </xf>
    <xf numFmtId="165" fontId="7" fillId="0" borderId="0" xfId="1" applyNumberFormat="1" applyFont="1" applyFill="1" applyBorder="1" applyAlignment="1">
      <alignment horizontal="center" vertical="center"/>
    </xf>
    <xf numFmtId="164" fontId="7" fillId="0" borderId="0" xfId="2" applyNumberFormat="1" applyFont="1" applyFill="1" applyBorder="1" applyAlignment="1">
      <alignment horizontal="center" vertical="center"/>
    </xf>
    <xf numFmtId="0" fontId="8" fillId="0" borderId="2" xfId="0" applyFont="1" applyFill="1" applyBorder="1" applyAlignment="1">
      <alignment horizontal="center" vertical="center"/>
    </xf>
    <xf numFmtId="166" fontId="7" fillId="0" borderId="1" xfId="3" applyNumberFormat="1" applyFont="1" applyFill="1" applyBorder="1" applyAlignment="1">
      <alignment horizontal="center" vertical="center"/>
    </xf>
    <xf numFmtId="166" fontId="7" fillId="0" borderId="0" xfId="3" applyNumberFormat="1" applyFont="1" applyFill="1" applyBorder="1" applyAlignment="1">
      <alignment horizontal="center" vertical="center"/>
    </xf>
    <xf numFmtId="0" fontId="0" fillId="0" borderId="1" xfId="0" applyBorder="1" applyAlignment="1">
      <alignment vertical="center" wrapText="1"/>
    </xf>
    <xf numFmtId="0" fontId="8" fillId="0" borderId="3" xfId="0" applyFont="1" applyBorder="1" applyAlignment="1">
      <alignment vertical="center" wrapText="1"/>
    </xf>
    <xf numFmtId="0" fontId="8" fillId="0" borderId="4" xfId="0" applyFont="1" applyBorder="1" applyAlignment="1">
      <alignment horizontal="left" vertical="center" wrapText="1"/>
    </xf>
    <xf numFmtId="0" fontId="8" fillId="0" borderId="0" xfId="0" applyFont="1" applyAlignment="1">
      <alignment vertical="center"/>
    </xf>
    <xf numFmtId="0" fontId="0" fillId="0" borderId="0" xfId="0"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wrapText="1"/>
    </xf>
    <xf numFmtId="164" fontId="8" fillId="0" borderId="0" xfId="0" applyNumberFormat="1" applyFont="1" applyAlignment="1">
      <alignment horizontal="center" vertical="center"/>
    </xf>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3" fillId="0" borderId="0" xfId="0" applyFont="1" applyBorder="1" applyAlignment="1">
      <alignment vertical="center"/>
    </xf>
    <xf numFmtId="0" fontId="8" fillId="0" borderId="1" xfId="0" applyFont="1" applyBorder="1" applyAlignment="1">
      <alignment vertical="center"/>
    </xf>
    <xf numFmtId="164" fontId="8" fillId="0" borderId="1" xfId="2" applyNumberFormat="1" applyFont="1" applyBorder="1" applyAlignment="1">
      <alignment vertical="center"/>
    </xf>
    <xf numFmtId="164" fontId="8" fillId="0" borderId="2" xfId="0" applyNumberFormat="1" applyFont="1" applyBorder="1" applyAlignment="1">
      <alignment vertical="center"/>
    </xf>
    <xf numFmtId="166" fontId="8" fillId="0" borderId="1" xfId="3" applyNumberFormat="1" applyFont="1" applyBorder="1" applyAlignment="1">
      <alignment vertical="center"/>
    </xf>
    <xf numFmtId="166" fontId="8" fillId="0" borderId="0" xfId="3" applyNumberFormat="1" applyFont="1" applyBorder="1" applyAlignment="1">
      <alignment vertical="center"/>
    </xf>
    <xf numFmtId="166" fontId="8" fillId="0" borderId="2" xfId="3" applyNumberFormat="1" applyFont="1" applyBorder="1" applyAlignment="1">
      <alignment vertical="center"/>
    </xf>
    <xf numFmtId="0" fontId="8" fillId="0" borderId="3" xfId="0" applyFont="1" applyBorder="1" applyAlignment="1">
      <alignment vertical="center"/>
    </xf>
    <xf numFmtId="164" fontId="8" fillId="0" borderId="5" xfId="0" applyNumberFormat="1" applyFont="1" applyBorder="1" applyAlignment="1">
      <alignment horizontal="center" vertical="center"/>
    </xf>
    <xf numFmtId="164" fontId="8" fillId="0" borderId="0" xfId="0" applyNumberFormat="1" applyFont="1" applyBorder="1" applyAlignment="1">
      <alignment vertical="center"/>
    </xf>
    <xf numFmtId="0" fontId="8" fillId="0" borderId="0" xfId="0" quotePrefix="1" applyFont="1" applyBorder="1" applyAlignment="1">
      <alignment vertical="center"/>
    </xf>
    <xf numFmtId="0" fontId="13" fillId="4" borderId="6" xfId="0" applyFont="1" applyFill="1" applyBorder="1" applyAlignment="1">
      <alignment vertical="center"/>
    </xf>
    <xf numFmtId="0" fontId="8" fillId="0" borderId="0" xfId="0" applyFont="1" applyBorder="1" applyAlignment="1">
      <alignment horizontal="left" vertical="center" indent="2"/>
    </xf>
    <xf numFmtId="164" fontId="8" fillId="0" borderId="2" xfId="0" quotePrefix="1" applyNumberFormat="1" applyFont="1" applyBorder="1" applyAlignment="1">
      <alignment horizontal="center" vertical="center"/>
    </xf>
    <xf numFmtId="167" fontId="8" fillId="0" borderId="0" xfId="2" applyNumberFormat="1" applyFont="1" applyBorder="1" applyAlignment="1">
      <alignment vertical="center"/>
    </xf>
    <xf numFmtId="0" fontId="11" fillId="0" borderId="0" xfId="0" applyFont="1" applyBorder="1" applyAlignment="1">
      <alignment vertical="center"/>
    </xf>
    <xf numFmtId="167" fontId="11" fillId="0" borderId="0" xfId="2" applyNumberFormat="1" applyFont="1" applyBorder="1" applyAlignment="1">
      <alignment vertical="center"/>
    </xf>
    <xf numFmtId="166" fontId="11" fillId="0" borderId="0" xfId="3" applyNumberFormat="1" applyFont="1" applyBorder="1" applyAlignment="1">
      <alignment horizontal="center" vertical="center"/>
    </xf>
    <xf numFmtId="164" fontId="8" fillId="0" borderId="0" xfId="2" applyNumberFormat="1" applyFont="1" applyBorder="1" applyAlignment="1">
      <alignment horizontal="center" vertical="center"/>
    </xf>
    <xf numFmtId="0" fontId="8" fillId="4" borderId="0" xfId="0" applyFont="1" applyFill="1" applyBorder="1" applyAlignment="1">
      <alignment vertical="center"/>
    </xf>
    <xf numFmtId="0" fontId="7" fillId="4" borderId="0" xfId="0" applyFont="1" applyFill="1" applyBorder="1" applyAlignment="1">
      <alignment vertical="center"/>
    </xf>
    <xf numFmtId="164" fontId="8" fillId="4" borderId="0" xfId="0" applyNumberFormat="1" applyFont="1" applyFill="1" applyBorder="1" applyAlignment="1">
      <alignment vertical="center"/>
    </xf>
    <xf numFmtId="0" fontId="21" fillId="0" borderId="0" xfId="0" applyFont="1"/>
    <xf numFmtId="0" fontId="22" fillId="0" borderId="0" xfId="0" applyFont="1"/>
    <xf numFmtId="0" fontId="23" fillId="0" borderId="0" xfId="0" applyFont="1"/>
    <xf numFmtId="0" fontId="2" fillId="0" borderId="0" xfId="0" applyFont="1" applyBorder="1"/>
    <xf numFmtId="0" fontId="20" fillId="0" borderId="0" xfId="0" applyFont="1"/>
    <xf numFmtId="49" fontId="24" fillId="0" borderId="0" xfId="0" applyNumberFormat="1" applyFont="1" applyBorder="1"/>
    <xf numFmtId="167" fontId="8" fillId="0" borderId="1" xfId="2" applyNumberFormat="1" applyFont="1" applyBorder="1" applyAlignment="1">
      <alignment horizontal="center" vertical="center"/>
    </xf>
    <xf numFmtId="167" fontId="8" fillId="0" borderId="1" xfId="0" quotePrefix="1" applyNumberFormat="1" applyFont="1" applyBorder="1" applyAlignment="1">
      <alignment horizontal="center" vertical="center"/>
    </xf>
    <xf numFmtId="167" fontId="8" fillId="0" borderId="1" xfId="0" applyNumberFormat="1" applyFont="1" applyBorder="1" applyAlignment="1">
      <alignment horizontal="center" vertical="center"/>
    </xf>
    <xf numFmtId="167" fontId="8" fillId="0" borderId="3" xfId="0" applyNumberFormat="1" applyFont="1" applyBorder="1" applyAlignment="1">
      <alignment horizontal="center" vertical="center"/>
    </xf>
    <xf numFmtId="0" fontId="0" fillId="5" borderId="1" xfId="0" applyFill="1" applyBorder="1" applyAlignment="1">
      <alignment vertical="center" wrapText="1"/>
    </xf>
    <xf numFmtId="0" fontId="8" fillId="5" borderId="0" xfId="0" applyFont="1" applyFill="1" applyBorder="1" applyAlignment="1">
      <alignment horizontal="left" vertical="center"/>
    </xf>
    <xf numFmtId="167" fontId="8" fillId="5" borderId="1" xfId="2" applyNumberFormat="1" applyFont="1" applyFill="1" applyBorder="1" applyAlignment="1">
      <alignment horizontal="center" vertical="center"/>
    </xf>
    <xf numFmtId="164" fontId="8" fillId="5" borderId="0" xfId="0" applyNumberFormat="1" applyFont="1" applyFill="1" applyBorder="1" applyAlignment="1">
      <alignment horizontal="center" vertical="center"/>
    </xf>
    <xf numFmtId="164" fontId="8" fillId="5" borderId="2" xfId="0" applyNumberFormat="1" applyFont="1" applyFill="1" applyBorder="1" applyAlignment="1">
      <alignment horizontal="center" vertical="center"/>
    </xf>
    <xf numFmtId="167" fontId="8" fillId="5" borderId="1" xfId="0" applyNumberFormat="1" applyFont="1" applyFill="1" applyBorder="1" applyAlignment="1">
      <alignment horizontal="center" vertical="center"/>
    </xf>
    <xf numFmtId="166" fontId="8" fillId="5" borderId="1" xfId="3" applyNumberFormat="1" applyFont="1" applyFill="1" applyBorder="1" applyAlignment="1">
      <alignment horizontal="center" vertical="center"/>
    </xf>
    <xf numFmtId="166" fontId="8" fillId="5" borderId="0" xfId="3" applyNumberFormat="1" applyFont="1" applyFill="1" applyBorder="1" applyAlignment="1">
      <alignment horizontal="center" vertical="center"/>
    </xf>
    <xf numFmtId="166" fontId="8" fillId="5" borderId="2" xfId="3" applyNumberFormat="1" applyFont="1" applyFill="1" applyBorder="1" applyAlignment="1">
      <alignment horizontal="center" vertical="center"/>
    </xf>
    <xf numFmtId="0" fontId="8" fillId="5" borderId="1" xfId="0" applyFont="1" applyFill="1" applyBorder="1" applyAlignment="1">
      <alignment vertical="center" wrapText="1"/>
    </xf>
    <xf numFmtId="0" fontId="8" fillId="5" borderId="0" xfId="0" applyFont="1" applyFill="1" applyBorder="1" applyAlignment="1">
      <alignment horizontal="left" vertical="center" indent="2"/>
    </xf>
    <xf numFmtId="0" fontId="9" fillId="0" borderId="0" xfId="0" applyFont="1" applyFill="1" applyBorder="1" applyAlignment="1">
      <alignment vertical="center" wrapText="1"/>
    </xf>
    <xf numFmtId="0" fontId="9" fillId="0" borderId="1" xfId="0" applyFont="1" applyFill="1" applyBorder="1" applyAlignment="1">
      <alignment vertical="center" wrapText="1"/>
    </xf>
    <xf numFmtId="0" fontId="9" fillId="0" borderId="0"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2" xfId="0" applyFont="1" applyFill="1" applyBorder="1" applyAlignment="1">
      <alignment vertical="center" wrapText="1"/>
    </xf>
    <xf numFmtId="0" fontId="0" fillId="0" borderId="0" xfId="0" applyFill="1" applyBorder="1" applyAlignment="1">
      <alignment vertical="center"/>
    </xf>
    <xf numFmtId="0" fontId="0" fillId="0" borderId="0" xfId="0" applyFill="1" applyBorder="1"/>
    <xf numFmtId="164" fontId="8" fillId="0" borderId="0" xfId="0" applyNumberFormat="1" applyFont="1" applyFill="1" applyBorder="1" applyAlignment="1">
      <alignment horizontal="center" vertical="center"/>
    </xf>
    <xf numFmtId="164" fontId="8" fillId="0" borderId="2" xfId="0" applyNumberFormat="1" applyFont="1" applyFill="1" applyBorder="1" applyAlignment="1">
      <alignment horizontal="center" vertical="center"/>
    </xf>
    <xf numFmtId="0" fontId="8" fillId="0" borderId="0" xfId="0" applyFont="1" applyFill="1" applyBorder="1" applyAlignment="1">
      <alignment vertical="center"/>
    </xf>
    <xf numFmtId="167" fontId="0" fillId="0" borderId="1" xfId="0" applyNumberFormat="1" applyBorder="1" applyAlignment="1">
      <alignment horizontal="center" vertical="center"/>
    </xf>
    <xf numFmtId="167" fontId="8" fillId="0" borderId="1" xfId="0" applyNumberFormat="1" applyFont="1" applyFill="1" applyBorder="1" applyAlignment="1">
      <alignment horizontal="center" vertical="center"/>
    </xf>
    <xf numFmtId="167" fontId="8" fillId="0" borderId="0" xfId="0" applyNumberFormat="1" applyFont="1" applyBorder="1" applyAlignment="1">
      <alignment horizontal="center" vertical="center"/>
    </xf>
    <xf numFmtId="167" fontId="8" fillId="5" borderId="0" xfId="0" applyNumberFormat="1" applyFont="1" applyFill="1" applyBorder="1" applyAlignment="1">
      <alignment horizontal="center" vertical="center"/>
    </xf>
    <xf numFmtId="167" fontId="8" fillId="0" borderId="0" xfId="0" applyNumberFormat="1" applyFont="1" applyFill="1" applyBorder="1" applyAlignment="1">
      <alignment horizontal="center" vertical="center"/>
    </xf>
    <xf numFmtId="167" fontId="8" fillId="0" borderId="4" xfId="0" applyNumberFormat="1" applyFont="1" applyBorder="1" applyAlignment="1">
      <alignment horizontal="center" vertical="center"/>
    </xf>
    <xf numFmtId="164" fontId="8" fillId="0" borderId="2" xfId="2" applyNumberFormat="1" applyFont="1" applyBorder="1" applyAlignment="1">
      <alignment horizontal="center" vertical="center"/>
    </xf>
    <xf numFmtId="164" fontId="8" fillId="0" borderId="5" xfId="2" applyNumberFormat="1" applyFont="1" applyBorder="1" applyAlignment="1">
      <alignment horizontal="center" vertical="center"/>
    </xf>
    <xf numFmtId="164" fontId="8" fillId="0" borderId="3" xfId="2" applyNumberFormat="1" applyFont="1" applyBorder="1" applyAlignment="1">
      <alignment horizontal="center" vertical="center"/>
    </xf>
    <xf numFmtId="3" fontId="8" fillId="0" borderId="0" xfId="0" applyNumberFormat="1" applyFont="1" applyBorder="1" applyAlignment="1">
      <alignment horizontal="center" vertical="center"/>
    </xf>
    <xf numFmtId="3" fontId="8" fillId="0" borderId="0" xfId="0" quotePrefix="1" applyNumberFormat="1" applyFont="1" applyBorder="1" applyAlignment="1">
      <alignment horizontal="center" vertical="center"/>
    </xf>
    <xf numFmtId="3" fontId="8" fillId="5" borderId="0" xfId="0" applyNumberFormat="1" applyFont="1" applyFill="1" applyBorder="1" applyAlignment="1">
      <alignment horizontal="center" vertical="center"/>
    </xf>
    <xf numFmtId="3" fontId="8" fillId="0" borderId="4" xfId="0" applyNumberFormat="1" applyFont="1" applyBorder="1" applyAlignment="1">
      <alignment horizontal="center" vertical="center"/>
    </xf>
    <xf numFmtId="10" fontId="8" fillId="0" borderId="2" xfId="0" applyNumberFormat="1" applyFont="1" applyBorder="1" applyAlignment="1">
      <alignment horizontal="center" vertical="center"/>
    </xf>
    <xf numFmtId="164" fontId="8" fillId="0" borderId="0" xfId="0" quotePrefix="1" applyNumberFormat="1" applyFont="1" applyBorder="1" applyAlignment="1">
      <alignment horizontal="center" vertical="center"/>
    </xf>
    <xf numFmtId="0" fontId="9" fillId="4" borderId="9" xfId="0" applyFont="1" applyFill="1" applyBorder="1" applyAlignment="1">
      <alignment vertical="center"/>
    </xf>
    <xf numFmtId="0" fontId="8" fillId="0" borderId="10" xfId="0" applyFont="1" applyBorder="1" applyAlignment="1">
      <alignment vertical="center"/>
    </xf>
    <xf numFmtId="0" fontId="8" fillId="5" borderId="10" xfId="0" applyFont="1" applyFill="1" applyBorder="1" applyAlignment="1">
      <alignment vertical="center"/>
    </xf>
    <xf numFmtId="0" fontId="8" fillId="0" borderId="2" xfId="0" applyFont="1" applyBorder="1" applyAlignment="1">
      <alignment vertical="center"/>
    </xf>
    <xf numFmtId="10" fontId="8" fillId="0" borderId="2" xfId="3" applyNumberFormat="1" applyFont="1" applyBorder="1" applyAlignment="1">
      <alignment horizontal="center" vertical="center"/>
    </xf>
    <xf numFmtId="10" fontId="8" fillId="0" borderId="1" xfId="3" applyNumberFormat="1" applyFont="1" applyBorder="1" applyAlignment="1">
      <alignment horizontal="center" vertical="center"/>
    </xf>
    <xf numFmtId="10" fontId="8" fillId="0" borderId="0" xfId="3" applyNumberFormat="1" applyFont="1" applyBorder="1" applyAlignment="1">
      <alignment horizontal="center" vertical="center"/>
    </xf>
    <xf numFmtId="10" fontId="8" fillId="5" borderId="1" xfId="3" applyNumberFormat="1" applyFont="1" applyFill="1" applyBorder="1" applyAlignment="1">
      <alignment horizontal="center" vertical="center"/>
    </xf>
    <xf numFmtId="10" fontId="8" fillId="5" borderId="0" xfId="3" applyNumberFormat="1" applyFont="1" applyFill="1" applyBorder="1" applyAlignment="1">
      <alignment horizontal="center" vertical="center"/>
    </xf>
    <xf numFmtId="10" fontId="8" fillId="5" borderId="2" xfId="3" applyNumberFormat="1" applyFont="1" applyFill="1" applyBorder="1" applyAlignment="1">
      <alignment horizontal="center" vertical="center"/>
    </xf>
    <xf numFmtId="10" fontId="0" fillId="0" borderId="2" xfId="3" applyNumberFormat="1" applyFont="1" applyBorder="1" applyAlignment="1">
      <alignment horizontal="center" vertical="center"/>
    </xf>
    <xf numFmtId="10" fontId="8" fillId="0" borderId="0" xfId="0" applyNumberFormat="1" applyFont="1" applyBorder="1" applyAlignment="1">
      <alignment horizontal="center" vertical="center"/>
    </xf>
    <xf numFmtId="10" fontId="8" fillId="0" borderId="1" xfId="3" applyNumberFormat="1" applyFont="1" applyFill="1" applyBorder="1" applyAlignment="1">
      <alignment horizontal="center" vertical="center"/>
    </xf>
    <xf numFmtId="10" fontId="8" fillId="0" borderId="0" xfId="3" applyNumberFormat="1" applyFont="1" applyFill="1" applyBorder="1" applyAlignment="1">
      <alignment horizontal="center" vertical="center"/>
    </xf>
    <xf numFmtId="10" fontId="8" fillId="0" borderId="2" xfId="3" applyNumberFormat="1" applyFont="1" applyFill="1" applyBorder="1" applyAlignment="1">
      <alignment horizontal="center" vertical="center"/>
    </xf>
    <xf numFmtId="10" fontId="8" fillId="5" borderId="2" xfId="0" applyNumberFormat="1" applyFont="1" applyFill="1" applyBorder="1" applyAlignment="1">
      <alignment horizontal="center" vertical="center"/>
    </xf>
    <xf numFmtId="10" fontId="8" fillId="0" borderId="2" xfId="0" applyNumberFormat="1" applyFont="1" applyFill="1" applyBorder="1" applyAlignment="1">
      <alignment horizontal="center" vertical="center"/>
    </xf>
    <xf numFmtId="10" fontId="8" fillId="0" borderId="3" xfId="3" applyNumberFormat="1" applyFont="1" applyBorder="1" applyAlignment="1">
      <alignment horizontal="center" vertical="center"/>
    </xf>
    <xf numFmtId="10" fontId="8" fillId="0" borderId="4" xfId="3" applyNumberFormat="1" applyFont="1" applyBorder="1" applyAlignment="1">
      <alignment horizontal="center" vertical="center"/>
    </xf>
    <xf numFmtId="10" fontId="8" fillId="0" borderId="5" xfId="3" applyNumberFormat="1" applyFont="1" applyBorder="1" applyAlignment="1">
      <alignment horizontal="center" vertical="center"/>
    </xf>
    <xf numFmtId="0" fontId="8" fillId="0" borderId="0" xfId="0" applyFont="1" applyBorder="1" applyAlignment="1">
      <alignment vertical="center" wrapText="1"/>
    </xf>
    <xf numFmtId="167" fontId="8" fillId="0" borderId="0" xfId="2" applyNumberFormat="1" applyFont="1" applyBorder="1" applyAlignment="1">
      <alignment horizontal="right" vertical="center"/>
    </xf>
    <xf numFmtId="0" fontId="29" fillId="0" borderId="0" xfId="0" applyFont="1" applyBorder="1" applyAlignment="1">
      <alignment vertical="center"/>
    </xf>
    <xf numFmtId="166" fontId="29" fillId="0" borderId="0" xfId="3" applyNumberFormat="1" applyFont="1" applyBorder="1" applyAlignment="1">
      <alignment horizontal="center" vertical="center"/>
    </xf>
    <xf numFmtId="0" fontId="0" fillId="0" borderId="0" xfId="0" applyFont="1" applyBorder="1" applyAlignment="1">
      <alignment vertical="center"/>
    </xf>
    <xf numFmtId="0" fontId="0" fillId="0" borderId="0" xfId="0" applyFont="1"/>
    <xf numFmtId="0" fontId="32" fillId="0" borderId="0" xfId="0" applyFont="1" applyBorder="1" applyAlignment="1">
      <alignment vertical="center"/>
    </xf>
    <xf numFmtId="167" fontId="31" fillId="0" borderId="0" xfId="2" applyNumberFormat="1" applyFont="1" applyBorder="1" applyAlignment="1">
      <alignment vertical="center"/>
    </xf>
    <xf numFmtId="167" fontId="29" fillId="0" borderId="0" xfId="0" applyNumberFormat="1" applyFont="1" applyBorder="1" applyAlignment="1">
      <alignment vertical="center"/>
    </xf>
    <xf numFmtId="0" fontId="29" fillId="0" borderId="0" xfId="0" applyFont="1"/>
    <xf numFmtId="3" fontId="8" fillId="0" borderId="0" xfId="2" applyNumberFormat="1" applyFont="1" applyBorder="1" applyAlignment="1">
      <alignment horizontal="center" vertical="center"/>
    </xf>
    <xf numFmtId="167" fontId="8" fillId="0" borderId="1" xfId="2" quotePrefix="1" applyNumberFormat="1" applyFont="1" applyBorder="1" applyAlignment="1">
      <alignment horizontal="center" vertical="center"/>
    </xf>
    <xf numFmtId="3" fontId="8" fillId="0" borderId="0" xfId="2" quotePrefix="1" applyNumberFormat="1" applyFont="1" applyBorder="1" applyAlignment="1">
      <alignment horizontal="center" vertical="center"/>
    </xf>
    <xf numFmtId="0" fontId="7" fillId="0" borderId="0" xfId="0" applyFont="1" applyBorder="1" applyAlignment="1">
      <alignment horizontal="left" vertical="center" indent="2"/>
    </xf>
    <xf numFmtId="169" fontId="8" fillId="0" borderId="0" xfId="0" applyNumberFormat="1" applyFont="1" applyBorder="1" applyAlignment="1">
      <alignment horizontal="center" vertical="center"/>
    </xf>
    <xf numFmtId="0" fontId="9" fillId="4" borderId="3" xfId="0" applyFont="1" applyFill="1" applyBorder="1" applyAlignment="1">
      <alignment vertical="center" wrapText="1"/>
    </xf>
    <xf numFmtId="0" fontId="9" fillId="4" borderId="4" xfId="0" applyFont="1" applyFill="1" applyBorder="1" applyAlignment="1">
      <alignment vertical="center" wrapText="1"/>
    </xf>
    <xf numFmtId="0" fontId="9" fillId="4" borderId="4"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6" borderId="5" xfId="0" applyFont="1" applyFill="1" applyBorder="1" applyAlignment="1">
      <alignment horizontal="center" vertical="center" wrapText="1"/>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3"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13" fillId="4" borderId="9" xfId="0" applyFont="1" applyFill="1" applyBorder="1" applyAlignment="1">
      <alignment vertical="center"/>
    </xf>
    <xf numFmtId="0" fontId="8" fillId="0" borderId="10" xfId="0" applyFont="1" applyBorder="1" applyAlignment="1">
      <alignment vertical="center" wrapText="1"/>
    </xf>
    <xf numFmtId="0" fontId="8" fillId="0" borderId="11" xfId="0" applyFont="1" applyBorder="1" applyAlignment="1">
      <alignment vertical="center" wrapText="1"/>
    </xf>
    <xf numFmtId="0" fontId="9" fillId="4" borderId="11" xfId="0" applyFont="1" applyFill="1" applyBorder="1" applyAlignment="1">
      <alignment vertical="center" wrapText="1"/>
    </xf>
    <xf numFmtId="0" fontId="9" fillId="4" borderId="13" xfId="0" applyFont="1" applyFill="1" applyBorder="1" applyAlignment="1">
      <alignment vertical="center" wrapText="1"/>
    </xf>
    <xf numFmtId="0" fontId="9" fillId="4" borderId="12" xfId="0" applyFont="1" applyFill="1" applyBorder="1" applyAlignment="1">
      <alignment vertical="center" wrapText="1"/>
    </xf>
    <xf numFmtId="0" fontId="8" fillId="0" borderId="11" xfId="0" applyFont="1" applyBorder="1" applyAlignment="1">
      <alignment vertical="center"/>
    </xf>
    <xf numFmtId="0" fontId="8" fillId="4" borderId="9" xfId="0" applyFont="1" applyFill="1" applyBorder="1" applyAlignment="1">
      <alignment vertical="center"/>
    </xf>
    <xf numFmtId="0" fontId="9" fillId="0" borderId="10" xfId="0" applyFont="1" applyFill="1" applyBorder="1" applyAlignment="1">
      <alignment vertical="center" wrapText="1"/>
    </xf>
    <xf numFmtId="0" fontId="8" fillId="0" borderId="10" xfId="0" applyFont="1" applyBorder="1" applyAlignment="1">
      <alignment horizontal="left"/>
    </xf>
    <xf numFmtId="0" fontId="8" fillId="0" borderId="10" xfId="0" applyFont="1" applyBorder="1" applyAlignment="1">
      <alignment horizontal="left" vertical="center" indent="2"/>
    </xf>
    <xf numFmtId="0" fontId="8" fillId="0" borderId="10" xfId="0" applyFont="1" applyBorder="1" applyAlignment="1">
      <alignment horizontal="left" vertical="center"/>
    </xf>
    <xf numFmtId="0" fontId="8" fillId="5" borderId="10" xfId="0" applyFont="1" applyFill="1" applyBorder="1" applyAlignment="1">
      <alignment horizontal="left" vertical="center"/>
    </xf>
    <xf numFmtId="0" fontId="8" fillId="0" borderId="10" xfId="0" applyFont="1" applyFill="1" applyBorder="1" applyAlignment="1">
      <alignment horizontal="left" vertical="center"/>
    </xf>
    <xf numFmtId="0" fontId="8" fillId="0" borderId="10" xfId="0" applyFont="1" applyFill="1" applyBorder="1" applyAlignment="1">
      <alignment vertical="center"/>
    </xf>
    <xf numFmtId="0" fontId="9" fillId="6" borderId="3" xfId="0" applyFont="1" applyFill="1" applyBorder="1" applyAlignment="1">
      <alignment vertical="center" wrapText="1"/>
    </xf>
    <xf numFmtId="0" fontId="4" fillId="0" borderId="10" xfId="0" applyFont="1" applyBorder="1" applyAlignment="1">
      <alignment vertical="center"/>
    </xf>
    <xf numFmtId="0" fontId="29" fillId="0" borderId="10" xfId="0" applyFont="1" applyBorder="1" applyAlignment="1">
      <alignment horizontal="left" vertical="center"/>
    </xf>
    <xf numFmtId="0" fontId="12" fillId="0" borderId="10" xfId="0" applyFont="1" applyBorder="1" applyAlignment="1">
      <alignment horizontal="left" vertical="center"/>
    </xf>
    <xf numFmtId="0" fontId="4" fillId="0" borderId="10" xfId="0" applyFont="1" applyBorder="1" applyAlignment="1">
      <alignment horizontal="left" vertical="center"/>
    </xf>
    <xf numFmtId="0" fontId="30" fillId="0" borderId="10" xfId="0" applyFont="1" applyBorder="1" applyAlignment="1">
      <alignment vertical="center"/>
    </xf>
    <xf numFmtId="0" fontId="11" fillId="0" borderId="10" xfId="0" applyFont="1" applyBorder="1" applyAlignment="1">
      <alignment horizontal="left" vertical="center" indent="2"/>
    </xf>
    <xf numFmtId="0" fontId="30" fillId="0" borderId="10" xfId="0" applyFont="1" applyBorder="1" applyAlignment="1">
      <alignment horizontal="left" vertical="center"/>
    </xf>
    <xf numFmtId="0" fontId="10" fillId="0" borderId="10" xfId="0" applyFont="1" applyBorder="1" applyAlignment="1">
      <alignment horizontal="left" vertical="center"/>
    </xf>
    <xf numFmtId="0" fontId="12" fillId="0" borderId="10" xfId="0" applyFont="1" applyBorder="1" applyAlignment="1">
      <alignment horizontal="right" vertical="center"/>
    </xf>
    <xf numFmtId="0" fontId="31" fillId="0" borderId="10" xfId="0" applyFont="1" applyBorder="1" applyAlignment="1">
      <alignment horizontal="left" vertical="center"/>
    </xf>
    <xf numFmtId="0" fontId="8" fillId="4" borderId="10" xfId="0" applyFont="1" applyFill="1" applyBorder="1" applyAlignment="1">
      <alignment vertical="center"/>
    </xf>
    <xf numFmtId="0" fontId="1" fillId="0" borderId="10" xfId="0" applyFont="1" applyBorder="1" applyAlignment="1">
      <alignment vertical="center"/>
    </xf>
    <xf numFmtId="0" fontId="0" fillId="0" borderId="1" xfId="0" applyFont="1" applyBorder="1" applyAlignment="1">
      <alignment vertical="center"/>
    </xf>
    <xf numFmtId="167" fontId="8" fillId="0" borderId="1" xfId="2" applyNumberFormat="1" applyFont="1" applyBorder="1" applyAlignment="1">
      <alignment vertical="center"/>
    </xf>
    <xf numFmtId="167" fontId="8" fillId="0" borderId="2" xfId="2" applyNumberFormat="1" applyFont="1" applyBorder="1" applyAlignment="1">
      <alignment vertical="center"/>
    </xf>
    <xf numFmtId="167" fontId="29" fillId="0" borderId="1" xfId="2" applyNumberFormat="1" applyFont="1" applyBorder="1" applyAlignment="1">
      <alignment vertical="center"/>
    </xf>
    <xf numFmtId="167" fontId="8" fillId="0" borderId="1" xfId="2" applyNumberFormat="1" applyFont="1" applyBorder="1" applyAlignment="1">
      <alignment horizontal="right" vertical="center"/>
    </xf>
    <xf numFmtId="167" fontId="11" fillId="0" borderId="1" xfId="2" applyNumberFormat="1" applyFont="1" applyBorder="1" applyAlignment="1">
      <alignment vertical="center"/>
    </xf>
    <xf numFmtId="167" fontId="11" fillId="0" borderId="2" xfId="2" applyNumberFormat="1" applyFont="1" applyBorder="1" applyAlignment="1">
      <alignment vertical="center"/>
    </xf>
    <xf numFmtId="0" fontId="11" fillId="0" borderId="1" xfId="0" applyFont="1" applyBorder="1" applyAlignment="1">
      <alignment vertical="center"/>
    </xf>
    <xf numFmtId="167" fontId="31" fillId="0" borderId="1" xfId="2" applyNumberFormat="1" applyFont="1" applyBorder="1" applyAlignment="1">
      <alignment vertical="center"/>
    </xf>
    <xf numFmtId="167" fontId="31" fillId="0" borderId="2" xfId="2" applyNumberFormat="1" applyFont="1" applyBorder="1" applyAlignment="1">
      <alignment vertical="center"/>
    </xf>
    <xf numFmtId="167" fontId="29" fillId="0" borderId="1" xfId="0" applyNumberFormat="1" applyFont="1" applyBorder="1" applyAlignment="1">
      <alignment vertical="center"/>
    </xf>
    <xf numFmtId="167" fontId="29" fillId="0" borderId="2" xfId="0" applyNumberFormat="1" applyFont="1" applyBorder="1" applyAlignment="1">
      <alignment vertical="center"/>
    </xf>
    <xf numFmtId="0" fontId="7" fillId="4" borderId="1" xfId="0" applyFont="1" applyFill="1" applyBorder="1" applyAlignment="1">
      <alignment vertical="center"/>
    </xf>
    <xf numFmtId="164" fontId="8" fillId="4" borderId="2" xfId="0" applyNumberFormat="1" applyFont="1" applyFill="1" applyBorder="1" applyAlignment="1">
      <alignment vertical="center"/>
    </xf>
    <xf numFmtId="0" fontId="6" fillId="2" borderId="1" xfId="4" applyFont="1" applyBorder="1" applyAlignment="1">
      <alignment horizontal="center" vertical="center"/>
    </xf>
    <xf numFmtId="0" fontId="6" fillId="2" borderId="0" xfId="4" applyFont="1" applyBorder="1" applyAlignment="1">
      <alignment horizontal="center" vertical="center"/>
    </xf>
    <xf numFmtId="0" fontId="6" fillId="2" borderId="2" xfId="4" applyFont="1" applyBorder="1" applyAlignment="1">
      <alignment horizontal="center" vertical="center"/>
    </xf>
    <xf numFmtId="167" fontId="19" fillId="0" borderId="1" xfId="0" applyNumberFormat="1" applyFont="1" applyBorder="1" applyAlignment="1">
      <alignment vertical="center"/>
    </xf>
    <xf numFmtId="167" fontId="19" fillId="0" borderId="0" xfId="0" applyNumberFormat="1" applyFont="1" applyBorder="1" applyAlignment="1">
      <alignment vertical="center"/>
    </xf>
    <xf numFmtId="165" fontId="1" fillId="0" borderId="1" xfId="1" applyNumberFormat="1" applyFont="1" applyBorder="1" applyAlignment="1">
      <alignment horizontal="right" vertical="center"/>
    </xf>
    <xf numFmtId="167" fontId="8" fillId="0" borderId="0" xfId="0" applyNumberFormat="1" applyFont="1" applyBorder="1"/>
    <xf numFmtId="166" fontId="8" fillId="0" borderId="2" xfId="3" applyNumberFormat="1" applyFont="1" applyBorder="1" applyAlignment="1">
      <alignment horizontal="center" vertical="center"/>
    </xf>
    <xf numFmtId="167" fontId="29" fillId="0" borderId="0" xfId="0" applyNumberFormat="1" applyFont="1" applyBorder="1"/>
    <xf numFmtId="166" fontId="29" fillId="0" borderId="2" xfId="3" applyNumberFormat="1" applyFont="1" applyBorder="1" applyAlignment="1">
      <alignment horizontal="center" vertical="center"/>
    </xf>
    <xf numFmtId="167" fontId="8" fillId="0" borderId="0" xfId="0" applyNumberFormat="1" applyFont="1" applyBorder="1" applyAlignment="1">
      <alignment vertical="center"/>
    </xf>
    <xf numFmtId="167" fontId="11" fillId="0" borderId="0" xfId="0" applyNumberFormat="1" applyFont="1" applyBorder="1"/>
    <xf numFmtId="166" fontId="11" fillId="0" borderId="2" xfId="3" applyNumberFormat="1" applyFont="1" applyBorder="1" applyAlignment="1">
      <alignment horizontal="center" vertical="center"/>
    </xf>
    <xf numFmtId="0" fontId="8" fillId="4" borderId="2" xfId="0" applyFont="1" applyFill="1" applyBorder="1" applyAlignment="1">
      <alignment horizontal="center" vertical="center"/>
    </xf>
    <xf numFmtId="0" fontId="6" fillId="6" borderId="0" xfId="5" applyFont="1" applyFill="1" applyBorder="1" applyAlignment="1">
      <alignment horizontal="center" vertical="center"/>
    </xf>
    <xf numFmtId="0" fontId="6" fillId="6" borderId="2" xfId="5" applyFont="1" applyFill="1" applyBorder="1" applyAlignment="1">
      <alignment horizontal="center" vertical="center"/>
    </xf>
    <xf numFmtId="0" fontId="4" fillId="0" borderId="0" xfId="0" applyFont="1"/>
    <xf numFmtId="0" fontId="9" fillId="4" borderId="11" xfId="0" applyFont="1" applyFill="1" applyBorder="1" applyAlignment="1">
      <alignment vertical="center"/>
    </xf>
    <xf numFmtId="0" fontId="25" fillId="0" borderId="10" xfId="0" applyFont="1" applyFill="1" applyBorder="1" applyAlignment="1">
      <alignment vertical="center"/>
    </xf>
    <xf numFmtId="0" fontId="10" fillId="0" borderId="10" xfId="0" applyFont="1" applyBorder="1" applyAlignment="1">
      <alignment vertical="center"/>
    </xf>
    <xf numFmtId="0" fontId="10" fillId="0" borderId="10" xfId="0" applyFont="1" applyFill="1" applyBorder="1" applyAlignment="1">
      <alignment vertical="center"/>
    </xf>
    <xf numFmtId="3" fontId="8" fillId="0" borderId="1" xfId="2" quotePrefix="1" applyNumberFormat="1" applyFont="1" applyBorder="1" applyAlignment="1">
      <alignment horizontal="center" vertical="center"/>
    </xf>
    <xf numFmtId="0" fontId="9" fillId="6" borderId="7" xfId="0" applyFont="1" applyFill="1" applyBorder="1" applyAlignment="1">
      <alignment horizontal="center" vertical="center"/>
    </xf>
    <xf numFmtId="0" fontId="9" fillId="6" borderId="8" xfId="0" applyFont="1" applyFill="1" applyBorder="1" applyAlignment="1">
      <alignment horizontal="center" vertical="center"/>
    </xf>
    <xf numFmtId="0" fontId="3" fillId="0" borderId="11" xfId="0" applyFont="1" applyBorder="1" applyAlignment="1">
      <alignment vertical="center"/>
    </xf>
    <xf numFmtId="0" fontId="26" fillId="0" borderId="4" xfId="0" applyFont="1" applyBorder="1" applyAlignment="1">
      <alignment vertical="center"/>
    </xf>
    <xf numFmtId="167" fontId="3" fillId="0" borderId="3" xfId="2" applyNumberFormat="1" applyFont="1" applyBorder="1" applyAlignment="1">
      <alignment vertical="center"/>
    </xf>
    <xf numFmtId="167" fontId="3" fillId="0" borderId="4" xfId="2" applyNumberFormat="1" applyFont="1" applyBorder="1" applyAlignment="1">
      <alignment vertical="center"/>
    </xf>
    <xf numFmtId="0" fontId="33" fillId="4" borderId="7" xfId="0" applyFont="1" applyFill="1" applyBorder="1" applyAlignment="1">
      <alignment horizontal="center"/>
    </xf>
    <xf numFmtId="0" fontId="33" fillId="7" borderId="7" xfId="0" applyFont="1" applyFill="1" applyBorder="1" applyAlignment="1">
      <alignment horizontal="center"/>
    </xf>
    <xf numFmtId="0" fontId="33" fillId="7" borderId="8" xfId="0" applyFont="1" applyFill="1" applyBorder="1"/>
    <xf numFmtId="0" fontId="33" fillId="4" borderId="0" xfId="0" applyFont="1" applyFill="1" applyBorder="1" applyAlignment="1">
      <alignment horizontal="center"/>
    </xf>
    <xf numFmtId="0" fontId="33" fillId="8" borderId="0" xfId="0" applyFont="1" applyFill="1" applyBorder="1" applyAlignment="1">
      <alignment horizontal="center"/>
    </xf>
    <xf numFmtId="0" fontId="33" fillId="7" borderId="0" xfId="0" applyFont="1" applyFill="1" applyBorder="1" applyAlignment="1">
      <alignment horizontal="center"/>
    </xf>
    <xf numFmtId="0" fontId="33" fillId="7" borderId="2" xfId="0" applyFont="1" applyFill="1" applyBorder="1" applyAlignment="1">
      <alignment horizontal="center"/>
    </xf>
    <xf numFmtId="0" fontId="0" fillId="0" borderId="1" xfId="0" applyBorder="1" applyAlignment="1">
      <alignment horizontal="left" indent="2"/>
    </xf>
    <xf numFmtId="167" fontId="0" fillId="0" borderId="0" xfId="0" applyNumberFormat="1" applyBorder="1"/>
    <xf numFmtId="166" fontId="0" fillId="0" borderId="0" xfId="3" applyNumberFormat="1" applyFont="1" applyBorder="1"/>
    <xf numFmtId="166" fontId="0" fillId="0" borderId="2" xfId="3" applyNumberFormat="1" applyFont="1" applyBorder="1"/>
    <xf numFmtId="0" fontId="0" fillId="0" borderId="15" xfId="0" applyBorder="1" applyAlignment="1">
      <alignment horizontal="left" indent="2"/>
    </xf>
    <xf numFmtId="0" fontId="1" fillId="0" borderId="1" xfId="0" applyFont="1" applyBorder="1"/>
    <xf numFmtId="0" fontId="0" fillId="0" borderId="1" xfId="0" applyFont="1" applyFill="1" applyBorder="1" applyAlignment="1">
      <alignment horizontal="left"/>
    </xf>
    <xf numFmtId="0" fontId="4" fillId="0" borderId="3" xfId="0" applyFont="1" applyBorder="1"/>
    <xf numFmtId="0" fontId="33" fillId="4" borderId="6" xfId="0" applyFont="1" applyFill="1" applyBorder="1"/>
    <xf numFmtId="0" fontId="33" fillId="4" borderId="8" xfId="0" applyFont="1" applyFill="1" applyBorder="1"/>
    <xf numFmtId="0" fontId="33" fillId="4" borderId="1" xfId="0" applyFont="1" applyFill="1" applyBorder="1" applyAlignment="1">
      <alignment horizontal="center"/>
    </xf>
    <xf numFmtId="0" fontId="33" fillId="4" borderId="2" xfId="0" applyFont="1" applyFill="1" applyBorder="1" applyAlignment="1">
      <alignment horizontal="center"/>
    </xf>
    <xf numFmtId="167" fontId="0" fillId="0" borderId="1" xfId="0" applyNumberFormat="1" applyBorder="1"/>
    <xf numFmtId="167" fontId="0" fillId="0" borderId="2" xfId="0" applyNumberFormat="1" applyBorder="1"/>
    <xf numFmtId="0" fontId="33" fillId="7" borderId="6" xfId="0" applyFont="1" applyFill="1" applyBorder="1"/>
    <xf numFmtId="0" fontId="33" fillId="7" borderId="1" xfId="0" applyFont="1" applyFill="1" applyBorder="1" applyAlignment="1">
      <alignment horizontal="center"/>
    </xf>
    <xf numFmtId="166" fontId="0" fillId="0" borderId="1" xfId="3" applyNumberFormat="1" applyFont="1" applyBorder="1"/>
    <xf numFmtId="0" fontId="8" fillId="0" borderId="0" xfId="0" applyFont="1" applyBorder="1"/>
    <xf numFmtId="0" fontId="9" fillId="4" borderId="7"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8" xfId="0" applyFont="1" applyFill="1" applyBorder="1" applyAlignment="1">
      <alignment horizontal="center" vertical="center"/>
    </xf>
    <xf numFmtId="10" fontId="0" fillId="0" borderId="2" xfId="3" applyNumberFormat="1" applyFont="1" applyBorder="1"/>
    <xf numFmtId="165" fontId="11" fillId="0" borderId="1" xfId="1" applyNumberFormat="1" applyFont="1" applyBorder="1" applyAlignment="1">
      <alignment vertical="center"/>
    </xf>
    <xf numFmtId="165" fontId="1" fillId="0" borderId="0" xfId="1" applyNumberFormat="1" applyFont="1" applyBorder="1" applyAlignment="1">
      <alignment horizontal="right" vertical="center"/>
    </xf>
    <xf numFmtId="166" fontId="8" fillId="0" borderId="0" xfId="3" quotePrefix="1" applyNumberFormat="1" applyFont="1" applyBorder="1" applyAlignment="1">
      <alignment horizontal="center" vertical="center"/>
    </xf>
    <xf numFmtId="3" fontId="8" fillId="0" borderId="4" xfId="0" quotePrefix="1" applyNumberFormat="1" applyFont="1" applyBorder="1" applyAlignment="1">
      <alignment horizontal="center" vertical="center"/>
    </xf>
    <xf numFmtId="0" fontId="37" fillId="9" borderId="17" xfId="0" applyFont="1" applyFill="1" applyBorder="1" applyAlignment="1">
      <alignment horizontal="center"/>
    </xf>
    <xf numFmtId="0" fontId="37" fillId="9" borderId="18" xfId="0" applyFont="1" applyFill="1" applyBorder="1" applyAlignment="1">
      <alignment horizontal="center"/>
    </xf>
    <xf numFmtId="0" fontId="37" fillId="9" borderId="19" xfId="0" applyFont="1" applyFill="1" applyBorder="1" applyAlignment="1">
      <alignment horizontal="centerContinuous"/>
    </xf>
    <xf numFmtId="0" fontId="37" fillId="9" borderId="20" xfId="0" applyFont="1" applyFill="1" applyBorder="1" applyAlignment="1">
      <alignment horizontal="centerContinuous"/>
    </xf>
    <xf numFmtId="0" fontId="37" fillId="9" borderId="21" xfId="0" applyFont="1" applyFill="1" applyBorder="1" applyAlignment="1">
      <alignment horizontal="centerContinuous"/>
    </xf>
    <xf numFmtId="0" fontId="37" fillId="9" borderId="22" xfId="0" applyFont="1" applyFill="1" applyBorder="1" applyAlignment="1">
      <alignment horizontal="centerContinuous"/>
    </xf>
    <xf numFmtId="0" fontId="37" fillId="9" borderId="23" xfId="0" applyFont="1" applyFill="1" applyBorder="1" applyAlignment="1">
      <alignment horizontal="center"/>
    </xf>
    <xf numFmtId="0" fontId="37" fillId="9" borderId="14" xfId="0" applyFont="1" applyFill="1" applyBorder="1" applyAlignment="1">
      <alignment horizontal="center"/>
    </xf>
    <xf numFmtId="0" fontId="37" fillId="9" borderId="24" xfId="0" applyFont="1" applyFill="1" applyBorder="1" applyAlignment="1">
      <alignment horizontal="center"/>
    </xf>
    <xf numFmtId="0" fontId="37" fillId="9" borderId="25" xfId="0" applyFont="1" applyFill="1" applyBorder="1" applyAlignment="1">
      <alignment horizontal="center"/>
    </xf>
    <xf numFmtId="0" fontId="37" fillId="9" borderId="26" xfId="0" applyFont="1" applyFill="1" applyBorder="1" applyAlignment="1">
      <alignment horizontal="center"/>
    </xf>
    <xf numFmtId="0" fontId="37" fillId="9" borderId="27" xfId="0" applyFont="1" applyFill="1" applyBorder="1" applyAlignment="1">
      <alignment horizontal="center"/>
    </xf>
    <xf numFmtId="0" fontId="38" fillId="0" borderId="17" xfId="0" applyFont="1" applyBorder="1" applyAlignment="1">
      <alignment horizontal="center"/>
    </xf>
    <xf numFmtId="0" fontId="0" fillId="0" borderId="29" xfId="0" applyBorder="1" applyAlignment="1">
      <alignment horizontal="center"/>
    </xf>
    <xf numFmtId="0" fontId="0" fillId="0" borderId="23" xfId="0" applyBorder="1" applyAlignment="1">
      <alignment horizontal="center"/>
    </xf>
    <xf numFmtId="0" fontId="0" fillId="0" borderId="29" xfId="0" applyFill="1" applyBorder="1" applyAlignment="1">
      <alignment horizontal="center"/>
    </xf>
    <xf numFmtId="164" fontId="8" fillId="0" borderId="17" xfId="0" applyNumberFormat="1" applyFont="1" applyBorder="1" applyAlignment="1">
      <alignment horizontal="center"/>
    </xf>
    <xf numFmtId="164" fontId="8" fillId="0" borderId="18" xfId="0" applyNumberFormat="1" applyFont="1" applyBorder="1" applyAlignment="1">
      <alignment horizontal="center"/>
    </xf>
    <xf numFmtId="164" fontId="8" fillId="0" borderId="28" xfId="0" applyNumberFormat="1" applyFont="1" applyBorder="1" applyAlignment="1">
      <alignment horizontal="center"/>
    </xf>
    <xf numFmtId="166" fontId="8" fillId="0" borderId="18" xfId="3" applyNumberFormat="1" applyFont="1" applyBorder="1" applyAlignment="1">
      <alignment horizontal="center"/>
    </xf>
    <xf numFmtId="166" fontId="8" fillId="0" borderId="28" xfId="3" applyNumberFormat="1" applyFont="1" applyBorder="1" applyAlignment="1">
      <alignment horizontal="center"/>
    </xf>
    <xf numFmtId="0" fontId="8" fillId="0" borderId="30" xfId="0" applyFont="1" applyBorder="1" applyAlignment="1">
      <alignment horizontal="left" indent="1"/>
    </xf>
    <xf numFmtId="164" fontId="8" fillId="0" borderId="29" xfId="0" applyNumberFormat="1" applyFont="1" applyBorder="1" applyAlignment="1">
      <alignment horizontal="center"/>
    </xf>
    <xf numFmtId="164" fontId="8" fillId="0" borderId="0" xfId="0" applyNumberFormat="1" applyFont="1" applyBorder="1" applyAlignment="1">
      <alignment horizontal="center"/>
    </xf>
    <xf numFmtId="164" fontId="8" fillId="0" borderId="30" xfId="0" applyNumberFormat="1" applyFont="1" applyBorder="1" applyAlignment="1">
      <alignment horizontal="center"/>
    </xf>
    <xf numFmtId="166" fontId="8" fillId="0" borderId="0" xfId="3" applyNumberFormat="1" applyFont="1" applyBorder="1" applyAlignment="1">
      <alignment horizontal="center"/>
    </xf>
    <xf numFmtId="166" fontId="8" fillId="0" borderId="30" xfId="3" applyNumberFormat="1" applyFont="1" applyBorder="1" applyAlignment="1">
      <alignment horizontal="center"/>
    </xf>
    <xf numFmtId="166" fontId="8" fillId="0" borderId="14" xfId="3" applyNumberFormat="1" applyFont="1" applyBorder="1" applyAlignment="1">
      <alignment horizontal="center"/>
    </xf>
    <xf numFmtId="166" fontId="8" fillId="0" borderId="31" xfId="3" applyNumberFormat="1" applyFont="1" applyBorder="1" applyAlignment="1">
      <alignment horizontal="center"/>
    </xf>
    <xf numFmtId="0" fontId="8" fillId="0" borderId="30" xfId="0" applyFont="1" applyFill="1" applyBorder="1" applyAlignment="1">
      <alignment horizontal="left" indent="1"/>
    </xf>
    <xf numFmtId="164" fontId="8" fillId="0" borderId="29" xfId="0" applyNumberFormat="1" applyFont="1" applyFill="1" applyBorder="1" applyAlignment="1">
      <alignment horizontal="center"/>
    </xf>
    <xf numFmtId="164" fontId="8" fillId="0" borderId="0" xfId="0" applyNumberFormat="1" applyFont="1" applyFill="1" applyBorder="1" applyAlignment="1">
      <alignment horizontal="center"/>
    </xf>
    <xf numFmtId="164" fontId="8" fillId="0" borderId="30" xfId="0" applyNumberFormat="1" applyFont="1" applyFill="1" applyBorder="1" applyAlignment="1">
      <alignment horizontal="center"/>
    </xf>
    <xf numFmtId="166" fontId="8" fillId="0" borderId="30" xfId="3" applyNumberFormat="1" applyFont="1" applyFill="1" applyBorder="1" applyAlignment="1">
      <alignment horizontal="center"/>
    </xf>
    <xf numFmtId="166" fontId="0" fillId="0" borderId="0" xfId="3" applyNumberFormat="1" applyFont="1" applyAlignment="1">
      <alignment vertical="center"/>
    </xf>
    <xf numFmtId="167" fontId="8" fillId="0" borderId="1" xfId="2" applyNumberFormat="1" applyFont="1" applyFill="1" applyBorder="1" applyAlignment="1">
      <alignment vertical="center"/>
    </xf>
    <xf numFmtId="167" fontId="8" fillId="0" borderId="0" xfId="2" applyNumberFormat="1" applyFont="1" applyFill="1" applyBorder="1" applyAlignment="1">
      <alignment vertical="center"/>
    </xf>
    <xf numFmtId="167" fontId="8" fillId="0" borderId="2" xfId="2" applyNumberFormat="1" applyFont="1" applyFill="1" applyBorder="1" applyAlignment="1">
      <alignment vertical="center"/>
    </xf>
    <xf numFmtId="0" fontId="8" fillId="0" borderId="0" xfId="0" applyFont="1" applyBorder="1" applyAlignment="1">
      <alignment horizontal="left" indent="1"/>
    </xf>
    <xf numFmtId="0" fontId="0" fillId="0" borderId="23" xfId="0" applyBorder="1"/>
    <xf numFmtId="0" fontId="27" fillId="0" borderId="14" xfId="0" applyFont="1" applyBorder="1" applyAlignment="1">
      <alignment vertical="center" wrapText="1"/>
    </xf>
    <xf numFmtId="164" fontId="7" fillId="0" borderId="14" xfId="0" applyNumberFormat="1" applyFont="1" applyFill="1" applyBorder="1" applyAlignment="1">
      <alignment horizontal="center" vertical="center"/>
    </xf>
    <xf numFmtId="10" fontId="8" fillId="0" borderId="29" xfId="0" quotePrefix="1" applyNumberFormat="1" applyFont="1" applyBorder="1" applyAlignment="1">
      <alignment horizontal="center" vertical="center"/>
    </xf>
    <xf numFmtId="164" fontId="7" fillId="0" borderId="23" xfId="0" applyNumberFormat="1" applyFont="1" applyFill="1" applyBorder="1" applyAlignment="1">
      <alignment horizontal="center" vertical="center"/>
    </xf>
    <xf numFmtId="164" fontId="7" fillId="0" borderId="31" xfId="0" applyNumberFormat="1" applyFont="1" applyFill="1" applyBorder="1" applyAlignment="1">
      <alignment horizontal="center" vertical="center"/>
    </xf>
    <xf numFmtId="0" fontId="8" fillId="0" borderId="18" xfId="0" applyFont="1" applyBorder="1" applyAlignment="1">
      <alignment horizontal="left" indent="1"/>
    </xf>
    <xf numFmtId="166" fontId="7" fillId="0" borderId="14" xfId="3" applyNumberFormat="1" applyFont="1" applyBorder="1" applyAlignment="1">
      <alignment horizontal="center" vertical="center"/>
    </xf>
    <xf numFmtId="166" fontId="7" fillId="0" borderId="31" xfId="3" applyNumberFormat="1" applyFont="1" applyBorder="1" applyAlignment="1">
      <alignment horizontal="center" vertical="center"/>
    </xf>
    <xf numFmtId="164" fontId="7" fillId="0" borderId="14" xfId="0" applyNumberFormat="1" applyFont="1" applyBorder="1" applyAlignment="1">
      <alignment horizontal="center" vertical="center"/>
    </xf>
    <xf numFmtId="164" fontId="7" fillId="0" borderId="23" xfId="0" applyNumberFormat="1" applyFont="1" applyBorder="1" applyAlignment="1">
      <alignment horizontal="center" vertical="center"/>
    </xf>
    <xf numFmtId="164" fontId="7" fillId="0" borderId="31" xfId="0" applyNumberFormat="1" applyFont="1" applyBorder="1" applyAlignment="1">
      <alignment horizontal="center" vertical="center"/>
    </xf>
    <xf numFmtId="0" fontId="38" fillId="0" borderId="17" xfId="0" applyFont="1" applyFill="1" applyBorder="1" applyAlignment="1">
      <alignment horizontal="center"/>
    </xf>
    <xf numFmtId="0" fontId="8" fillId="0" borderId="28" xfId="0" applyFont="1" applyFill="1" applyBorder="1" applyAlignment="1">
      <alignment horizontal="left" indent="1"/>
    </xf>
    <xf numFmtId="0" fontId="27" fillId="0" borderId="31" xfId="0" applyFont="1" applyBorder="1" applyAlignment="1">
      <alignment vertical="center" wrapText="1"/>
    </xf>
    <xf numFmtId="164" fontId="8" fillId="0" borderId="17" xfId="0" applyNumberFormat="1" applyFont="1" applyFill="1" applyBorder="1" applyAlignment="1">
      <alignment horizontal="center"/>
    </xf>
    <xf numFmtId="164" fontId="8" fillId="0" borderId="18" xfId="0" applyNumberFormat="1" applyFont="1" applyFill="1" applyBorder="1" applyAlignment="1">
      <alignment horizontal="center"/>
    </xf>
    <xf numFmtId="164" fontId="8" fillId="0" borderId="28" xfId="0" applyNumberFormat="1" applyFont="1" applyFill="1" applyBorder="1" applyAlignment="1">
      <alignment horizontal="center"/>
    </xf>
    <xf numFmtId="166" fontId="8" fillId="0" borderId="17" xfId="3" applyNumberFormat="1" applyFont="1" applyFill="1" applyBorder="1" applyAlignment="1">
      <alignment horizontal="center"/>
    </xf>
    <xf numFmtId="166" fontId="8" fillId="0" borderId="28" xfId="3" applyNumberFormat="1" applyFont="1" applyFill="1" applyBorder="1" applyAlignment="1">
      <alignment horizontal="center"/>
    </xf>
    <xf numFmtId="166" fontId="8" fillId="0" borderId="29" xfId="3" applyNumberFormat="1" applyFont="1" applyFill="1" applyBorder="1" applyAlignment="1">
      <alignment horizontal="center"/>
    </xf>
    <xf numFmtId="166" fontId="8" fillId="0" borderId="29" xfId="3" applyNumberFormat="1" applyFont="1" applyBorder="1" applyAlignment="1">
      <alignment horizontal="center"/>
    </xf>
    <xf numFmtId="166" fontId="7" fillId="0" borderId="23" xfId="3" applyNumberFormat="1" applyFont="1" applyBorder="1" applyAlignment="1">
      <alignment horizontal="center" vertical="center"/>
    </xf>
    <xf numFmtId="0" fontId="40" fillId="0" borderId="10" xfId="0" applyFont="1" applyBorder="1" applyAlignment="1">
      <alignment horizontal="right" vertical="center" indent="2"/>
    </xf>
    <xf numFmtId="167" fontId="8" fillId="0" borderId="0" xfId="2" applyNumberFormat="1" applyFont="1" applyBorder="1" applyAlignment="1">
      <alignment horizontal="center" vertical="center"/>
    </xf>
    <xf numFmtId="0" fontId="8" fillId="0" borderId="10" xfId="0" applyFont="1" applyBorder="1" applyAlignment="1">
      <alignment horizontal="right" vertical="center" indent="2"/>
    </xf>
    <xf numFmtId="166" fontId="8" fillId="0" borderId="1" xfId="3" quotePrefix="1" applyNumberFormat="1" applyFont="1" applyBorder="1" applyAlignment="1">
      <alignment horizontal="center" vertical="center"/>
    </xf>
    <xf numFmtId="166" fontId="8" fillId="0" borderId="1" xfId="3" applyNumberFormat="1" applyFont="1" applyBorder="1" applyAlignment="1">
      <alignment horizontal="center" vertical="center"/>
    </xf>
    <xf numFmtId="167" fontId="8" fillId="0" borderId="32" xfId="0" applyNumberFormat="1" applyFont="1" applyFill="1" applyBorder="1"/>
    <xf numFmtId="0" fontId="41" fillId="0" borderId="0" xfId="0" applyFont="1"/>
    <xf numFmtId="0" fontId="1" fillId="0" borderId="33" xfId="0" applyFont="1" applyBorder="1"/>
    <xf numFmtId="0" fontId="1" fillId="0" borderId="33" xfId="0" applyFont="1" applyBorder="1" applyAlignment="1">
      <alignment vertical="center"/>
    </xf>
    <xf numFmtId="0" fontId="0" fillId="0" borderId="33" xfId="0" applyBorder="1" applyAlignment="1">
      <alignment horizontal="left"/>
    </xf>
    <xf numFmtId="0" fontId="0" fillId="0" borderId="33" xfId="0" applyBorder="1"/>
    <xf numFmtId="164" fontId="0" fillId="0" borderId="33" xfId="0" applyNumberFormat="1" applyBorder="1" applyAlignment="1">
      <alignment horizontal="right"/>
    </xf>
    <xf numFmtId="166" fontId="0" fillId="0" borderId="33" xfId="3" applyNumberFormat="1" applyFont="1" applyBorder="1" applyAlignment="1">
      <alignment horizontal="right"/>
    </xf>
    <xf numFmtId="0" fontId="0" fillId="0" borderId="33" xfId="0" applyFill="1" applyBorder="1"/>
    <xf numFmtId="164" fontId="0" fillId="0" borderId="33" xfId="1" applyNumberFormat="1" applyFont="1" applyBorder="1" applyAlignment="1">
      <alignment horizontal="right"/>
    </xf>
    <xf numFmtId="0" fontId="0" fillId="0" borderId="33" xfId="0" applyFont="1" applyBorder="1"/>
    <xf numFmtId="0" fontId="0" fillId="0" borderId="1" xfId="0" applyFill="1" applyBorder="1" applyAlignment="1">
      <alignment horizontal="left" indent="2"/>
    </xf>
    <xf numFmtId="167" fontId="0" fillId="0" borderId="1" xfId="0" applyNumberFormat="1" applyFill="1" applyBorder="1"/>
    <xf numFmtId="167" fontId="0" fillId="0" borderId="0" xfId="0" applyNumberFormat="1" applyFill="1" applyBorder="1"/>
    <xf numFmtId="166" fontId="0" fillId="0" borderId="0" xfId="3" applyNumberFormat="1" applyFont="1" applyFill="1" applyBorder="1"/>
    <xf numFmtId="166" fontId="0" fillId="0" borderId="1" xfId="3" applyNumberFormat="1" applyFont="1" applyFill="1" applyBorder="1"/>
    <xf numFmtId="166" fontId="0" fillId="0" borderId="2" xfId="3" applyNumberFormat="1" applyFont="1" applyFill="1" applyBorder="1"/>
    <xf numFmtId="0" fontId="8" fillId="0" borderId="10" xfId="0" applyFont="1" applyFill="1" applyBorder="1" applyAlignment="1">
      <alignment horizontal="left" vertical="center" indent="2"/>
    </xf>
    <xf numFmtId="167" fontId="8" fillId="0" borderId="0" xfId="0" applyNumberFormat="1" applyFont="1" applyFill="1" applyBorder="1"/>
    <xf numFmtId="166" fontId="8" fillId="0" borderId="0" xfId="3" applyNumberFormat="1" applyFont="1" applyFill="1" applyBorder="1" applyAlignment="1">
      <alignment horizontal="center" vertical="center"/>
    </xf>
    <xf numFmtId="0" fontId="8" fillId="0" borderId="0" xfId="0" applyFont="1" applyFill="1"/>
    <xf numFmtId="0" fontId="8" fillId="0" borderId="1" xfId="0" applyFont="1" applyFill="1" applyBorder="1" applyAlignment="1">
      <alignment vertical="center" wrapText="1"/>
    </xf>
    <xf numFmtId="0" fontId="8" fillId="0" borderId="0" xfId="0" applyFont="1" applyFill="1" applyBorder="1" applyAlignment="1">
      <alignment horizontal="left" vertical="center" indent="2"/>
    </xf>
    <xf numFmtId="167" fontId="8" fillId="0" borderId="1" xfId="2" applyNumberFormat="1" applyFont="1" applyFill="1" applyBorder="1" applyAlignment="1">
      <alignment horizontal="center" vertical="center"/>
    </xf>
    <xf numFmtId="3" fontId="8" fillId="0" borderId="0" xfId="2" applyNumberFormat="1" applyFont="1" applyFill="1" applyBorder="1" applyAlignment="1">
      <alignment horizontal="center" vertical="center"/>
    </xf>
    <xf numFmtId="0" fontId="0" fillId="0" borderId="0" xfId="0" applyFill="1"/>
    <xf numFmtId="0" fontId="42" fillId="0" borderId="0" xfId="0" applyFont="1" applyFill="1"/>
    <xf numFmtId="49" fontId="34" fillId="0" borderId="0" xfId="0" applyNumberFormat="1" applyFont="1" applyFill="1" applyBorder="1"/>
    <xf numFmtId="167" fontId="0" fillId="0" borderId="2" xfId="0" applyNumberFormat="1" applyFill="1" applyBorder="1"/>
    <xf numFmtId="167" fontId="35" fillId="0" borderId="2" xfId="0" applyNumberFormat="1" applyFont="1" applyFill="1" applyBorder="1"/>
    <xf numFmtId="166" fontId="35" fillId="0" borderId="0" xfId="3" applyNumberFormat="1" applyFont="1" applyFill="1" applyBorder="1"/>
    <xf numFmtId="167" fontId="0" fillId="0" borderId="15" xfId="0" applyNumberFormat="1" applyFill="1" applyBorder="1"/>
    <xf numFmtId="167" fontId="0" fillId="0" borderId="14" xfId="0" applyNumberFormat="1" applyFill="1" applyBorder="1"/>
    <xf numFmtId="167" fontId="0" fillId="0" borderId="16" xfId="0" applyNumberFormat="1" applyFill="1" applyBorder="1"/>
    <xf numFmtId="166" fontId="0" fillId="0" borderId="14" xfId="3" applyNumberFormat="1" applyFont="1" applyFill="1" applyBorder="1"/>
    <xf numFmtId="166" fontId="0" fillId="0" borderId="15" xfId="3" applyNumberFormat="1" applyFont="1" applyFill="1" applyBorder="1"/>
    <xf numFmtId="166" fontId="0" fillId="0" borderId="16" xfId="3" applyNumberFormat="1" applyFont="1" applyFill="1" applyBorder="1"/>
    <xf numFmtId="167" fontId="1" fillId="0" borderId="1" xfId="0" applyNumberFormat="1" applyFont="1" applyFill="1" applyBorder="1"/>
    <xf numFmtId="167" fontId="1" fillId="0" borderId="0" xfId="0" applyNumberFormat="1" applyFont="1" applyFill="1" applyBorder="1"/>
    <xf numFmtId="167" fontId="1" fillId="0" borderId="2" xfId="0" applyNumberFormat="1" applyFont="1" applyFill="1" applyBorder="1"/>
    <xf numFmtId="166" fontId="1" fillId="0" borderId="0" xfId="3" applyNumberFormat="1" applyFont="1" applyFill="1" applyBorder="1"/>
    <xf numFmtId="166" fontId="34" fillId="0" borderId="0" xfId="3" applyNumberFormat="1" applyFont="1" applyFill="1" applyBorder="1"/>
    <xf numFmtId="165" fontId="5" fillId="0" borderId="1" xfId="1" applyNumberFormat="1" applyFont="1" applyFill="1" applyBorder="1" applyAlignment="1">
      <alignment horizontal="right"/>
    </xf>
    <xf numFmtId="165" fontId="5" fillId="0" borderId="0" xfId="1" applyNumberFormat="1" applyFont="1" applyFill="1" applyBorder="1" applyAlignment="1">
      <alignment horizontal="right"/>
    </xf>
    <xf numFmtId="165" fontId="5" fillId="0" borderId="2" xfId="1" applyNumberFormat="1" applyFont="1" applyFill="1" applyBorder="1" applyAlignment="1">
      <alignment horizontal="right"/>
    </xf>
    <xf numFmtId="166" fontId="5" fillId="0" borderId="0" xfId="3" applyNumberFormat="1" applyFont="1" applyFill="1" applyBorder="1"/>
    <xf numFmtId="0" fontId="0" fillId="0" borderId="1" xfId="0" applyFill="1" applyBorder="1"/>
    <xf numFmtId="0" fontId="0" fillId="0" borderId="2" xfId="0" applyFill="1" applyBorder="1"/>
    <xf numFmtId="167" fontId="4" fillId="0" borderId="3" xfId="0" applyNumberFormat="1" applyFont="1" applyFill="1" applyBorder="1"/>
    <xf numFmtId="167" fontId="4" fillId="0" borderId="4" xfId="0" applyNumberFormat="1" applyFont="1" applyFill="1" applyBorder="1"/>
    <xf numFmtId="167" fontId="4" fillId="0" borderId="5" xfId="0" applyNumberFormat="1" applyFont="1" applyFill="1" applyBorder="1"/>
    <xf numFmtId="166" fontId="4" fillId="0" borderId="4" xfId="3" applyNumberFormat="1" applyFont="1" applyFill="1" applyBorder="1"/>
    <xf numFmtId="166" fontId="36" fillId="0" borderId="4" xfId="3" applyNumberFormat="1" applyFont="1" applyFill="1" applyBorder="1"/>
    <xf numFmtId="0" fontId="0" fillId="0" borderId="3" xfId="0" applyFill="1" applyBorder="1"/>
    <xf numFmtId="0" fontId="0" fillId="0" borderId="4" xfId="0" applyFill="1" applyBorder="1"/>
    <xf numFmtId="0" fontId="0" fillId="0" borderId="5" xfId="0" applyFill="1" applyBorder="1"/>
    <xf numFmtId="167" fontId="0" fillId="0" borderId="0" xfId="2" applyNumberFormat="1" applyFont="1" applyFill="1" applyBorder="1" applyAlignment="1">
      <alignment vertical="center"/>
    </xf>
    <xf numFmtId="167" fontId="0" fillId="0" borderId="2" xfId="2" applyNumberFormat="1" applyFont="1" applyFill="1" applyBorder="1" applyAlignment="1">
      <alignment vertical="center"/>
    </xf>
    <xf numFmtId="0" fontId="0" fillId="0" borderId="0" xfId="0" applyFont="1" applyFill="1" applyBorder="1"/>
    <xf numFmtId="166" fontId="0" fillId="0" borderId="2" xfId="3" applyNumberFormat="1" applyFont="1" applyFill="1" applyBorder="1" applyAlignment="1">
      <alignment horizontal="center" vertical="center"/>
    </xf>
    <xf numFmtId="166" fontId="8" fillId="0" borderId="2" xfId="3" applyNumberFormat="1" applyFont="1" applyFill="1" applyBorder="1" applyAlignment="1">
      <alignment horizontal="center" vertical="center"/>
    </xf>
    <xf numFmtId="167" fontId="29" fillId="0" borderId="0" xfId="2" applyNumberFormat="1" applyFont="1" applyFill="1" applyBorder="1" applyAlignment="1">
      <alignment vertical="center"/>
    </xf>
    <xf numFmtId="167" fontId="29" fillId="0" borderId="2" xfId="2" applyNumberFormat="1" applyFont="1" applyFill="1" applyBorder="1" applyAlignment="1">
      <alignment vertical="center"/>
    </xf>
    <xf numFmtId="167" fontId="29" fillId="0" borderId="0" xfId="0" applyNumberFormat="1" applyFont="1" applyFill="1" applyBorder="1"/>
    <xf numFmtId="166" fontId="29" fillId="0" borderId="0" xfId="3" applyNumberFormat="1" applyFont="1" applyFill="1" applyBorder="1" applyAlignment="1">
      <alignment horizontal="center" vertical="center"/>
    </xf>
    <xf numFmtId="166" fontId="29" fillId="0" borderId="2" xfId="3" applyNumberFormat="1" applyFont="1" applyFill="1" applyBorder="1" applyAlignment="1">
      <alignment horizontal="center" vertical="center"/>
    </xf>
    <xf numFmtId="167" fontId="19" fillId="0" borderId="2" xfId="0" applyNumberFormat="1" applyFont="1" applyFill="1" applyBorder="1" applyAlignment="1">
      <alignment vertical="center"/>
    </xf>
    <xf numFmtId="167" fontId="19" fillId="0" borderId="0" xfId="0" applyNumberFormat="1" applyFont="1" applyFill="1" applyBorder="1" applyAlignment="1">
      <alignment vertical="center"/>
    </xf>
    <xf numFmtId="166" fontId="19" fillId="0" borderId="0" xfId="0" applyNumberFormat="1" applyFont="1" applyFill="1" applyBorder="1" applyAlignment="1">
      <alignment horizontal="center" vertical="center"/>
    </xf>
    <xf numFmtId="166" fontId="19" fillId="0" borderId="2" xfId="0" applyNumberFormat="1" applyFont="1" applyFill="1" applyBorder="1" applyAlignment="1">
      <alignment horizontal="center" vertical="center"/>
    </xf>
    <xf numFmtId="0" fontId="8" fillId="0" borderId="2" xfId="0" applyFont="1" applyFill="1" applyBorder="1" applyAlignment="1">
      <alignment vertical="center"/>
    </xf>
    <xf numFmtId="166" fontId="8" fillId="0" borderId="0" xfId="0" applyNumberFormat="1" applyFont="1" applyFill="1" applyBorder="1" applyAlignment="1">
      <alignment horizontal="center" vertical="center"/>
    </xf>
    <xf numFmtId="166" fontId="8" fillId="0" borderId="2" xfId="0" applyNumberFormat="1" applyFont="1" applyFill="1" applyBorder="1" applyAlignment="1">
      <alignment horizontal="center" vertical="center"/>
    </xf>
    <xf numFmtId="165" fontId="1" fillId="0" borderId="2" xfId="1" applyNumberFormat="1" applyFont="1" applyFill="1" applyBorder="1" applyAlignment="1">
      <alignment horizontal="right" vertical="center"/>
    </xf>
    <xf numFmtId="166" fontId="1" fillId="0" borderId="0" xfId="0" applyNumberFormat="1" applyFont="1" applyFill="1" applyBorder="1" applyAlignment="1">
      <alignment horizontal="center" vertical="center"/>
    </xf>
    <xf numFmtId="166" fontId="1" fillId="0" borderId="2" xfId="0" applyNumberFormat="1" applyFont="1" applyFill="1" applyBorder="1" applyAlignment="1">
      <alignment horizontal="center" vertical="center"/>
    </xf>
    <xf numFmtId="167" fontId="3" fillId="0" borderId="5" xfId="2" applyNumberFormat="1" applyFont="1" applyFill="1" applyBorder="1" applyAlignment="1">
      <alignment vertical="center"/>
    </xf>
    <xf numFmtId="167" fontId="3" fillId="0" borderId="4" xfId="0" applyNumberFormat="1" applyFont="1" applyFill="1" applyBorder="1"/>
    <xf numFmtId="166" fontId="3" fillId="0" borderId="4" xfId="0" applyNumberFormat="1" applyFont="1" applyFill="1" applyBorder="1" applyAlignment="1">
      <alignment horizontal="center" vertical="center"/>
    </xf>
    <xf numFmtId="166" fontId="28" fillId="0" borderId="5" xfId="0" applyNumberFormat="1" applyFont="1" applyFill="1" applyBorder="1" applyAlignment="1">
      <alignment horizontal="center" vertical="center"/>
    </xf>
    <xf numFmtId="0" fontId="33" fillId="4" borderId="6" xfId="0" applyFont="1" applyFill="1" applyBorder="1" applyAlignment="1">
      <alignment horizontal="center" vertical="center"/>
    </xf>
    <xf numFmtId="0" fontId="33" fillId="4" borderId="1" xfId="0" applyFont="1" applyFill="1" applyBorder="1" applyAlignment="1">
      <alignment horizontal="center" vertical="center"/>
    </xf>
    <xf numFmtId="0" fontId="33" fillId="8" borderId="7" xfId="0" applyFont="1" applyFill="1" applyBorder="1" applyAlignment="1">
      <alignment horizontal="center"/>
    </xf>
    <xf numFmtId="0" fontId="8" fillId="0" borderId="0" xfId="0" applyFont="1" applyAlignment="1">
      <alignment horizontal="left" vertical="top" wrapText="1"/>
    </xf>
    <xf numFmtId="0" fontId="9" fillId="4" borderId="7"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8" xfId="0" applyFont="1" applyFill="1" applyBorder="1" applyAlignment="1">
      <alignment horizontal="center" vertical="center"/>
    </xf>
    <xf numFmtId="0" fontId="9" fillId="6" borderId="6" xfId="0" applyFont="1" applyFill="1" applyBorder="1" applyAlignment="1">
      <alignment horizontal="center" vertical="center"/>
    </xf>
    <xf numFmtId="0" fontId="9" fillId="6" borderId="7" xfId="0" applyFont="1" applyFill="1" applyBorder="1" applyAlignment="1">
      <alignment horizontal="center" vertical="center"/>
    </xf>
    <xf numFmtId="0" fontId="9" fillId="6" borderId="8" xfId="0" applyFont="1" applyFill="1" applyBorder="1" applyAlignment="1">
      <alignment horizontal="center" vertical="center"/>
    </xf>
  </cellXfs>
  <cellStyles count="27">
    <cellStyle name="Accent1" xfId="4" builtinId="29"/>
    <cellStyle name="Accent2" xfId="5" builtinId="33"/>
    <cellStyle name="Comma" xfId="1" builtinId="3"/>
    <cellStyle name="Comma 2" xfId="10"/>
    <cellStyle name="Comma 3" xfId="15"/>
    <cellStyle name="Comma 4" xfId="20"/>
    <cellStyle name="Comma 5" xfId="7"/>
    <cellStyle name="Currency" xfId="2" builtinId="4"/>
    <cellStyle name="Currency 2" xfId="16"/>
    <cellStyle name="Currency 3" xfId="19"/>
    <cellStyle name="Currency 4" xfId="26"/>
    <cellStyle name="Normal" xfId="0" builtinId="0"/>
    <cellStyle name="Normal 10" xfId="24"/>
    <cellStyle name="Normal 2" xfId="6"/>
    <cellStyle name="Normal 2 2" xfId="25"/>
    <cellStyle name="Normal 2 3" xfId="9"/>
    <cellStyle name="Normal 3" xfId="11"/>
    <cellStyle name="Normal 4" xfId="13"/>
    <cellStyle name="Normal 5" xfId="14"/>
    <cellStyle name="Normal 6" xfId="17"/>
    <cellStyle name="Normal 7" xfId="18"/>
    <cellStyle name="Normal 8" xfId="22"/>
    <cellStyle name="Normal 9" xfId="23"/>
    <cellStyle name="Percent" xfId="3" builtinId="5"/>
    <cellStyle name="Percent 2" xfId="12"/>
    <cellStyle name="Percent 3" xfId="21"/>
    <cellStyle name="Percent 4" xfId="8"/>
  </cellStyles>
  <dxfs count="0"/>
  <tableStyles count="1" defaultTableStyle="TableStyleMedium2" defaultPivotStyle="PivotStyleLight16">
    <tableStyle name="Table Style 1"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theme" Target="theme/theme1.xml"/><Relationship Id="rId12" Type="http://schemas.openxmlformats.org/officeDocument/2006/relationships/styles" Target="styles.xml"/><Relationship Id="rId13" Type="http://schemas.openxmlformats.org/officeDocument/2006/relationships/sharedStrings" Target="sharedStrings.xml"/><Relationship Id="rId14"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641096</xdr:colOff>
      <xdr:row>43</xdr:row>
      <xdr:rowOff>127000</xdr:rowOff>
    </xdr:to>
    <xdr:pic>
      <xdr:nvPicPr>
        <xdr:cNvPr id="3" name="Picture 2" descr="AR2016 Databook-FC-THCE-100516.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0064496" cy="7772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704850</xdr:colOff>
      <xdr:row>13</xdr:row>
      <xdr:rowOff>161925</xdr:rowOff>
    </xdr:from>
    <xdr:to>
      <xdr:col>6</xdr:col>
      <xdr:colOff>66675</xdr:colOff>
      <xdr:row>15</xdr:row>
      <xdr:rowOff>71966</xdr:rowOff>
    </xdr:to>
    <xdr:sp macro="" textlink="">
      <xdr:nvSpPr>
        <xdr:cNvPr id="2" name="TextBox 1"/>
        <xdr:cNvSpPr txBox="1"/>
      </xdr:nvSpPr>
      <xdr:spPr>
        <a:xfrm>
          <a:off x="3781425" y="2657475"/>
          <a:ext cx="4533900" cy="291041"/>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200" b="1"/>
            <a:t>Health Care Cost Growth</a:t>
          </a:r>
          <a:r>
            <a:rPr lang="en-US" sz="1200" b="1" baseline="0"/>
            <a:t> Benchmark (2013-2014 &amp; 2014-2015): </a:t>
          </a:r>
          <a:r>
            <a:rPr lang="en-US" sz="1200" b="1" baseline="0">
              <a:solidFill>
                <a:srgbClr val="0070C0"/>
              </a:solidFill>
            </a:rPr>
            <a:t>3.6%</a:t>
          </a:r>
          <a:endParaRPr lang="en-US" sz="1200" b="1">
            <a:solidFill>
              <a:srgbClr val="0070C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552450</xdr:colOff>
      <xdr:row>58</xdr:row>
      <xdr:rowOff>109009</xdr:rowOff>
    </xdr:from>
    <xdr:to>
      <xdr:col>8</xdr:col>
      <xdr:colOff>942975</xdr:colOff>
      <xdr:row>60</xdr:row>
      <xdr:rowOff>76200</xdr:rowOff>
    </xdr:to>
    <xdr:sp macro="" textlink="">
      <xdr:nvSpPr>
        <xdr:cNvPr id="3" name="TextBox 2"/>
        <xdr:cNvSpPr txBox="1"/>
      </xdr:nvSpPr>
      <xdr:spPr>
        <a:xfrm>
          <a:off x="12668250" y="10634134"/>
          <a:ext cx="4533900" cy="291041"/>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200" b="1"/>
            <a:t>Health Care Cost Growth</a:t>
          </a:r>
          <a:r>
            <a:rPr lang="en-US" sz="1200" b="1" baseline="0"/>
            <a:t> Benchmark (2012-2013 &amp; 2013-2014): </a:t>
          </a:r>
          <a:r>
            <a:rPr lang="en-US" sz="1200" b="1" baseline="0">
              <a:solidFill>
                <a:srgbClr val="0070C0"/>
              </a:solidFill>
            </a:rPr>
            <a:t>3.6%</a:t>
          </a:r>
          <a:endParaRPr lang="en-US" sz="1200" b="1">
            <a:solidFill>
              <a:srgbClr val="0070C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HCE_EB_08231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HCE summary"/>
      <sheetName val="TME"/>
      <sheetName val="Partial Claims Adjustment"/>
      <sheetName val="Non-TME filers"/>
      <sheetName val="Medicare - TBD"/>
      <sheetName val="Medicare - NEW"/>
      <sheetName val="NCPHI - v2"/>
      <sheetName val="NCPHI - UPDATE"/>
      <sheetName val="NCPHI - draft"/>
      <sheetName val="MH 2013"/>
      <sheetName val="MH 2014"/>
      <sheetName val="MH 2015"/>
      <sheetName val="MH supp"/>
      <sheetName val="HSN"/>
      <sheetName val="VA 2013"/>
      <sheetName val="VA 2014"/>
      <sheetName val="VA 2015"/>
      <sheetName val="Population"/>
      <sheetName val="State GDP (current dollars)"/>
      <sheetName val="CPI"/>
      <sheetName val="graph"/>
      <sheetName val="THCE - sans CommCare"/>
    </sheetNames>
    <sheetDataSet>
      <sheetData sheetId="0">
        <row r="6">
          <cell r="D6">
            <v>13757921646.285484</v>
          </cell>
          <cell r="H6">
            <v>14028138538.125198</v>
          </cell>
        </row>
        <row r="7">
          <cell r="D7">
            <v>349212405.39999968</v>
          </cell>
          <cell r="H7">
            <v>413580556.07000041</v>
          </cell>
          <cell r="K7">
            <v>436771315.12000048</v>
          </cell>
        </row>
        <row r="8">
          <cell r="D8">
            <v>5173511615.1299887</v>
          </cell>
          <cell r="H8">
            <v>5323796352.6100044</v>
          </cell>
          <cell r="K8">
            <v>5489426751.1599989</v>
          </cell>
        </row>
        <row r="9">
          <cell r="D9">
            <v>867033.46</v>
          </cell>
          <cell r="H9">
            <v>2881806.15</v>
          </cell>
          <cell r="K9">
            <v>67280599.210000008</v>
          </cell>
        </row>
        <row r="10">
          <cell r="D10">
            <v>440089.86999999982</v>
          </cell>
          <cell r="H10">
            <v>204416.31000000003</v>
          </cell>
          <cell r="K10">
            <v>2733668.08</v>
          </cell>
        </row>
        <row r="11">
          <cell r="D11">
            <v>857165927.75000203</v>
          </cell>
          <cell r="H11">
            <v>879520763.83000004</v>
          </cell>
          <cell r="K11">
            <v>879129369.78999996</v>
          </cell>
        </row>
        <row r="12">
          <cell r="D12">
            <v>25539461.679999966</v>
          </cell>
          <cell r="H12">
            <v>31357200.570000004</v>
          </cell>
          <cell r="K12">
            <v>46978253.159999959</v>
          </cell>
        </row>
        <row r="13">
          <cell r="D13">
            <v>570820920.89999926</v>
          </cell>
          <cell r="H13">
            <v>616444619.76999855</v>
          </cell>
          <cell r="K13">
            <v>584342113.45000064</v>
          </cell>
        </row>
        <row r="14">
          <cell r="D14">
            <v>3347653541.159996</v>
          </cell>
          <cell r="H14">
            <v>3293964267.6599946</v>
          </cell>
        </row>
        <row r="15">
          <cell r="D15">
            <v>476510009.46999949</v>
          </cell>
          <cell r="H15">
            <v>480942174.15999949</v>
          </cell>
          <cell r="K15">
            <v>545539102.90961993</v>
          </cell>
        </row>
        <row r="16">
          <cell r="H16">
            <v>2167613.29</v>
          </cell>
          <cell r="K16">
            <v>11389184.29000001</v>
          </cell>
        </row>
        <row r="17">
          <cell r="D17">
            <v>282750498.49000007</v>
          </cell>
          <cell r="H17">
            <v>352760803.94999969</v>
          </cell>
          <cell r="K17">
            <v>595866854.61000061</v>
          </cell>
        </row>
        <row r="18">
          <cell r="D18">
            <v>1480447653.0199976</v>
          </cell>
          <cell r="H18">
            <v>1473607130.3200002</v>
          </cell>
          <cell r="K18">
            <v>1400099877.3405001</v>
          </cell>
        </row>
        <row r="19">
          <cell r="D19">
            <v>525506.48549999984</v>
          </cell>
          <cell r="H19">
            <v>5408600.6351999994</v>
          </cell>
          <cell r="K19">
            <v>172048710.45790008</v>
          </cell>
        </row>
        <row r="20">
          <cell r="D20">
            <v>1192476983.4700003</v>
          </cell>
          <cell r="H20">
            <v>1151502232.8000016</v>
          </cell>
          <cell r="K20">
            <v>1210049390.3800001</v>
          </cell>
        </row>
        <row r="23">
          <cell r="D23">
            <v>375221755.33999985</v>
          </cell>
          <cell r="H23">
            <v>345810688.12000054</v>
          </cell>
          <cell r="K23">
            <v>330143967.0800004</v>
          </cell>
        </row>
        <row r="24">
          <cell r="D24">
            <v>1938032324.8200016</v>
          </cell>
          <cell r="H24">
            <v>1995496710.8700023</v>
          </cell>
          <cell r="K24">
            <v>2010150536.929997</v>
          </cell>
        </row>
        <row r="25">
          <cell r="D25">
            <v>71684871.270000055</v>
          </cell>
          <cell r="H25">
            <v>77119743.750000119</v>
          </cell>
          <cell r="K25">
            <v>87002227.640000015</v>
          </cell>
        </row>
        <row r="26">
          <cell r="D26">
            <v>255524280.28000012</v>
          </cell>
          <cell r="H26">
            <v>281872860.67999989</v>
          </cell>
          <cell r="K26">
            <v>306750754.4962998</v>
          </cell>
        </row>
        <row r="27">
          <cell r="D27">
            <v>835149927.2299999</v>
          </cell>
          <cell r="H27">
            <v>897077237.3599999</v>
          </cell>
          <cell r="K27">
            <v>959207346.16490114</v>
          </cell>
        </row>
        <row r="28">
          <cell r="D28">
            <v>402729648.48000044</v>
          </cell>
          <cell r="H28">
            <v>415782279.7100001</v>
          </cell>
          <cell r="K28">
            <v>438849948.97000009</v>
          </cell>
        </row>
        <row r="30">
          <cell r="D30">
            <v>5403654217</v>
          </cell>
          <cell r="H30">
            <v>5632172938.6519279</v>
          </cell>
          <cell r="K30">
            <v>5888135060.0470438</v>
          </cell>
        </row>
        <row r="32">
          <cell r="D32">
            <v>11142551.730882352</v>
          </cell>
          <cell r="H32">
            <v>7029203.4400000013</v>
          </cell>
          <cell r="K32">
            <v>6483245.960930231</v>
          </cell>
        </row>
        <row r="39">
          <cell r="D39">
            <v>2658365383.5777006</v>
          </cell>
          <cell r="H39">
            <v>3880372365.2899981</v>
          </cell>
          <cell r="K39">
            <v>4115818613.2486162</v>
          </cell>
        </row>
        <row r="40">
          <cell r="D40">
            <v>996729532.88000011</v>
          </cell>
          <cell r="H40">
            <v>1342468048.6699994</v>
          </cell>
          <cell r="K40">
            <v>1048059694.3599999</v>
          </cell>
        </row>
        <row r="41">
          <cell r="H41">
            <v>98722000.399999961</v>
          </cell>
          <cell r="K41">
            <v>132719613.99000005</v>
          </cell>
        </row>
        <row r="42">
          <cell r="D42">
            <v>65344989.469999976</v>
          </cell>
          <cell r="H42">
            <v>107099284.92</v>
          </cell>
          <cell r="K42">
            <v>127184897.25999993</v>
          </cell>
        </row>
        <row r="43">
          <cell r="D43">
            <v>52628692.12000002</v>
          </cell>
          <cell r="H43">
            <v>86849502.600000054</v>
          </cell>
          <cell r="K43">
            <v>226307430.53311908</v>
          </cell>
        </row>
        <row r="44">
          <cell r="D44">
            <v>819478889.53000021</v>
          </cell>
          <cell r="H44">
            <v>1265610810.4699991</v>
          </cell>
          <cell r="K44">
            <v>1559882474.6399982</v>
          </cell>
        </row>
        <row r="45">
          <cell r="D45">
            <v>724183279.57770002</v>
          </cell>
          <cell r="H45">
            <v>979622718.22999978</v>
          </cell>
          <cell r="K45">
            <v>1021664502.4654992</v>
          </cell>
        </row>
        <row r="46">
          <cell r="D46">
            <v>325855762.61999989</v>
          </cell>
          <cell r="H46">
            <v>398463885.99000001</v>
          </cell>
          <cell r="K46">
            <v>459600427.4000001</v>
          </cell>
        </row>
        <row r="47">
          <cell r="D47">
            <v>743129739.41000009</v>
          </cell>
          <cell r="H47">
            <v>884362805.2900002</v>
          </cell>
          <cell r="K47">
            <v>992674032.96000016</v>
          </cell>
        </row>
        <row r="50">
          <cell r="D50">
            <v>119070887.56</v>
          </cell>
          <cell r="H50">
            <v>132932868.13999997</v>
          </cell>
          <cell r="K50">
            <v>146023017.94</v>
          </cell>
        </row>
        <row r="53">
          <cell r="D53">
            <v>5534677188.1299992</v>
          </cell>
          <cell r="H53">
            <v>5770512504</v>
          </cell>
          <cell r="K53">
            <v>6205453083.8999996</v>
          </cell>
        </row>
        <row r="56">
          <cell r="D56">
            <v>2718005632.5599999</v>
          </cell>
          <cell r="H56">
            <v>2553103518.4000001</v>
          </cell>
          <cell r="K56">
            <v>2898399904.2299995</v>
          </cell>
        </row>
        <row r="59">
          <cell r="D59">
            <v>965269057.3791194</v>
          </cell>
          <cell r="H59">
            <v>1019919873.9074996</v>
          </cell>
          <cell r="K59">
            <v>1020741749.9745002</v>
          </cell>
        </row>
        <row r="60">
          <cell r="D60">
            <v>8304932.2300000004</v>
          </cell>
          <cell r="H60">
            <v>138277582.37</v>
          </cell>
          <cell r="K60">
            <v>229873819.41</v>
          </cell>
        </row>
        <row r="61">
          <cell r="D61">
            <v>80582.540000000008</v>
          </cell>
          <cell r="H61">
            <v>34609.160000000003</v>
          </cell>
          <cell r="K61">
            <v>548.27</v>
          </cell>
        </row>
        <row r="62">
          <cell r="D62">
            <v>0</v>
          </cell>
          <cell r="H62">
            <v>635383191.50999999</v>
          </cell>
          <cell r="K62">
            <v>50747096.580000006</v>
          </cell>
        </row>
        <row r="66">
          <cell r="D66">
            <v>963109797.24539995</v>
          </cell>
          <cell r="H66">
            <v>397192828.23800021</v>
          </cell>
          <cell r="K66">
            <v>19594248.949299999</v>
          </cell>
        </row>
        <row r="67">
          <cell r="D67">
            <v>382577454.31</v>
          </cell>
          <cell r="H67">
            <v>164816633.77000028</v>
          </cell>
          <cell r="K67">
            <v>7392566.1400000015</v>
          </cell>
        </row>
        <row r="68">
          <cell r="D68">
            <v>51752404.910000011</v>
          </cell>
          <cell r="H68">
            <v>16223236.510000015</v>
          </cell>
          <cell r="K68">
            <v>1216560.8399999989</v>
          </cell>
        </row>
        <row r="69">
          <cell r="D69">
            <v>23433096.689999998</v>
          </cell>
          <cell r="H69">
            <v>9609386.3000000026</v>
          </cell>
          <cell r="K69">
            <v>1960080.4200000002</v>
          </cell>
        </row>
        <row r="70">
          <cell r="D70">
            <v>205933087.24000004</v>
          </cell>
          <cell r="H70">
            <v>90948481.029999971</v>
          </cell>
          <cell r="K70">
            <v>3735532.4499999969</v>
          </cell>
        </row>
        <row r="71">
          <cell r="D71">
            <v>299413754.09539992</v>
          </cell>
          <cell r="H71">
            <v>115595090.62799996</v>
          </cell>
          <cell r="K71">
            <v>5289509.0993000017</v>
          </cell>
        </row>
        <row r="74">
          <cell r="D74">
            <v>2784346691.8328981</v>
          </cell>
          <cell r="H74">
            <v>2721767660.9861031</v>
          </cell>
          <cell r="K74">
            <v>2818869824.6854405</v>
          </cell>
        </row>
        <row r="75">
          <cell r="D75">
            <v>18531845.949999977</v>
          </cell>
          <cell r="H75">
            <v>21104513.379999995</v>
          </cell>
          <cell r="K75">
            <v>22162770.149999972</v>
          </cell>
        </row>
        <row r="76">
          <cell r="D76">
            <v>324964774.20000023</v>
          </cell>
          <cell r="H76">
            <v>345792256.42000043</v>
          </cell>
          <cell r="K76">
            <v>396501053.45000029</v>
          </cell>
        </row>
        <row r="77">
          <cell r="D77">
            <v>359017211.76999819</v>
          </cell>
          <cell r="H77">
            <v>147060126.21000069</v>
          </cell>
          <cell r="K77">
            <v>158659514.69000015</v>
          </cell>
        </row>
        <row r="78">
          <cell r="D78">
            <v>79741886.460000008</v>
          </cell>
          <cell r="H78">
            <v>79748129.299999908</v>
          </cell>
          <cell r="K78">
            <v>90125594.962035999</v>
          </cell>
        </row>
        <row r="79">
          <cell r="D79">
            <v>1094107536.7429008</v>
          </cell>
          <cell r="H79">
            <v>1247003877.3861015</v>
          </cell>
          <cell r="K79">
            <v>1343336164.0034039</v>
          </cell>
        </row>
        <row r="80">
          <cell r="D80">
            <v>907983436.70999873</v>
          </cell>
          <cell r="H80">
            <v>881058758.2900002</v>
          </cell>
          <cell r="K80">
            <v>808084727.43000042</v>
          </cell>
        </row>
        <row r="81">
          <cell r="D81">
            <v>10938500461.83</v>
          </cell>
          <cell r="H81">
            <v>11081833218.939997</v>
          </cell>
          <cell r="K81">
            <v>11499789311.309998</v>
          </cell>
        </row>
        <row r="82">
          <cell r="D82">
            <v>1660150203.2099533</v>
          </cell>
          <cell r="H82">
            <v>1858025754.8699734</v>
          </cell>
          <cell r="K82">
            <v>2177492605.9899635</v>
          </cell>
        </row>
        <row r="86">
          <cell r="D86">
            <v>1098412310.1866283</v>
          </cell>
          <cell r="H86">
            <v>1146154558.1240027</v>
          </cell>
          <cell r="K86">
            <v>1268116651.1490095</v>
          </cell>
        </row>
        <row r="87">
          <cell r="D87">
            <v>33705155.845599987</v>
          </cell>
          <cell r="H87">
            <v>23154398.570999987</v>
          </cell>
          <cell r="K87">
            <v>1176256.7588999998</v>
          </cell>
        </row>
        <row r="88">
          <cell r="D88">
            <v>343000000</v>
          </cell>
          <cell r="H88">
            <v>350000000</v>
          </cell>
          <cell r="K88">
            <v>350000000</v>
          </cell>
        </row>
        <row r="97">
          <cell r="D97">
            <v>395140667.03999996</v>
          </cell>
          <cell r="H97">
            <v>284049681.84000003</v>
          </cell>
          <cell r="K97">
            <v>400978624.07999998</v>
          </cell>
        </row>
        <row r="98">
          <cell r="D98">
            <v>817739841.5999999</v>
          </cell>
          <cell r="H98">
            <v>871047749.88000011</v>
          </cell>
          <cell r="K98">
            <v>872158521.12000012</v>
          </cell>
        </row>
        <row r="99">
          <cell r="D99">
            <v>270500090.88</v>
          </cell>
          <cell r="H99">
            <v>297271529.63999999</v>
          </cell>
          <cell r="K99">
            <v>269367156.95999998</v>
          </cell>
        </row>
        <row r="100">
          <cell r="D100">
            <v>206172530.63999999</v>
          </cell>
          <cell r="H100">
            <v>187504953</v>
          </cell>
          <cell r="K100">
            <v>331578092.15999997</v>
          </cell>
        </row>
        <row r="101">
          <cell r="D101">
            <v>458858068.31999999</v>
          </cell>
          <cell r="H101">
            <v>476912178</v>
          </cell>
          <cell r="K101">
            <v>510112833.84000003</v>
          </cell>
        </row>
        <row r="107">
          <cell r="D107" t="str">
            <v>6,708,810</v>
          </cell>
          <cell r="H107" t="str">
            <v>6,755,124</v>
          </cell>
          <cell r="K107" t="str">
            <v>6,794,422</v>
          </cell>
        </row>
      </sheetData>
      <sheetData sheetId="1"/>
      <sheetData sheetId="2"/>
      <sheetData sheetId="3">
        <row r="19">
          <cell r="G19">
            <v>40476</v>
          </cell>
        </row>
        <row r="20">
          <cell r="G20">
            <v>29892</v>
          </cell>
        </row>
        <row r="21">
          <cell r="G21">
            <v>18432</v>
          </cell>
        </row>
      </sheetData>
      <sheetData sheetId="4"/>
      <sheetData sheetId="5">
        <row r="7">
          <cell r="E7">
            <v>958275</v>
          </cell>
          <cell r="J7">
            <v>570499</v>
          </cell>
        </row>
        <row r="8">
          <cell r="E8">
            <v>942373</v>
          </cell>
          <cell r="J8">
            <v>539662</v>
          </cell>
        </row>
        <row r="9">
          <cell r="E9">
            <v>946153</v>
          </cell>
          <cell r="J9">
            <v>536460</v>
          </cell>
        </row>
      </sheetData>
      <sheetData sheetId="6">
        <row r="7">
          <cell r="B7">
            <v>656991</v>
          </cell>
          <cell r="D7">
            <v>50.12</v>
          </cell>
          <cell r="E7">
            <v>632571</v>
          </cell>
          <cell r="G7">
            <v>37.42</v>
          </cell>
          <cell r="H7">
            <v>705998</v>
          </cell>
          <cell r="J7">
            <v>47.33</v>
          </cell>
        </row>
        <row r="8">
          <cell r="B8">
            <v>1364264</v>
          </cell>
          <cell r="D8">
            <v>49.95</v>
          </cell>
          <cell r="E8">
            <v>1401029</v>
          </cell>
          <cell r="G8">
            <v>51.81</v>
          </cell>
          <cell r="H8">
            <v>1373132</v>
          </cell>
          <cell r="J8">
            <v>52.93</v>
          </cell>
        </row>
        <row r="9">
          <cell r="B9">
            <v>216082</v>
          </cell>
          <cell r="D9">
            <v>104.32</v>
          </cell>
          <cell r="E9">
            <v>244813</v>
          </cell>
          <cell r="G9">
            <v>101.19</v>
          </cell>
          <cell r="H9">
            <v>260954</v>
          </cell>
          <cell r="J9">
            <v>86.02</v>
          </cell>
        </row>
        <row r="10">
          <cell r="B10">
            <v>727702</v>
          </cell>
          <cell r="D10">
            <v>23.61</v>
          </cell>
          <cell r="E10">
            <v>856187</v>
          </cell>
          <cell r="G10">
            <v>18.25</v>
          </cell>
          <cell r="H10">
            <v>832776</v>
          </cell>
          <cell r="J10">
            <v>33.18</v>
          </cell>
        </row>
        <row r="11">
          <cell r="B11">
            <v>2005148</v>
          </cell>
          <cell r="D11">
            <v>19.07</v>
          </cell>
          <cell r="E11">
            <v>2017395</v>
          </cell>
          <cell r="G11">
            <v>19.7</v>
          </cell>
          <cell r="H11">
            <v>2062562</v>
          </cell>
          <cell r="J11">
            <v>20.61</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V30" sqref="V30"/>
    </sheetView>
  </sheetViews>
  <sheetFormatPr baseColWidth="10" defaultColWidth="8.83203125" defaultRowHeight="14" x14ac:dyDescent="0"/>
  <sheetData/>
  <pageMargins left="0.7" right="0.7" top="0.75" bottom="0.75" header="0.3" footer="0.3"/>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election activeCell="A7" sqref="A7"/>
    </sheetView>
  </sheetViews>
  <sheetFormatPr baseColWidth="10" defaultColWidth="8.83203125" defaultRowHeight="14" x14ac:dyDescent="0"/>
  <cols>
    <col min="1" max="1" width="26" bestFit="1" customWidth="1"/>
    <col min="5" max="5" width="7.83203125" customWidth="1"/>
    <col min="6" max="6" width="9.1640625" customWidth="1"/>
  </cols>
  <sheetData>
    <row r="1" spans="1:6" s="9" customFormat="1" ht="23">
      <c r="A1" s="71" t="s">
        <v>0</v>
      </c>
    </row>
    <row r="2" spans="1:6" s="9" customFormat="1"/>
    <row r="3" spans="1:6" s="9" customFormat="1" ht="23">
      <c r="A3" s="72" t="s">
        <v>31</v>
      </c>
    </row>
    <row r="4" spans="1:6" s="73" customFormat="1" ht="15">
      <c r="A4" s="2"/>
    </row>
    <row r="5" spans="1:6" s="9" customFormat="1" ht="18">
      <c r="A5" s="74" t="s">
        <v>248</v>
      </c>
    </row>
    <row r="6" spans="1:6" s="9" customFormat="1" ht="18">
      <c r="A6" s="357" t="s">
        <v>249</v>
      </c>
      <c r="B6" s="356"/>
      <c r="C6" s="356"/>
      <c r="D6" s="356"/>
      <c r="E6" s="356"/>
      <c r="F6" s="355"/>
    </row>
    <row r="7" spans="1:6" s="9" customFormat="1" ht="18">
      <c r="A7" s="74"/>
    </row>
    <row r="8" spans="1:6" ht="23">
      <c r="A8" s="69" t="s">
        <v>1</v>
      </c>
    </row>
    <row r="9" spans="1:6" s="9" customFormat="1" ht="23">
      <c r="A9" s="69"/>
    </row>
    <row r="10" spans="1:6" ht="18">
      <c r="A10" s="70" t="s">
        <v>138</v>
      </c>
    </row>
    <row r="11" spans="1:6" s="9" customFormat="1"/>
    <row r="12" spans="1:6" ht="18">
      <c r="A12" s="70" t="s">
        <v>126</v>
      </c>
    </row>
    <row r="13" spans="1:6" s="9" customFormat="1" ht="18">
      <c r="A13" s="70"/>
    </row>
    <row r="14" spans="1:6" s="9" customFormat="1" ht="18">
      <c r="A14" s="70" t="s">
        <v>125</v>
      </c>
    </row>
    <row r="15" spans="1:6" s="9" customFormat="1" ht="18">
      <c r="A15" s="70"/>
    </row>
    <row r="16" spans="1:6" ht="18">
      <c r="A16" s="70" t="s">
        <v>136</v>
      </c>
    </row>
    <row r="17" spans="1:1" s="9" customFormat="1" ht="18">
      <c r="A17" s="70"/>
    </row>
    <row r="18" spans="1:1" ht="18">
      <c r="A18" s="70" t="s">
        <v>135</v>
      </c>
    </row>
    <row r="19" spans="1:1" s="9" customFormat="1" ht="18">
      <c r="A19" s="70"/>
    </row>
    <row r="20" spans="1:1" ht="18">
      <c r="A20" s="70" t="s">
        <v>114</v>
      </c>
    </row>
    <row r="21" spans="1:1" s="9" customFormat="1" ht="18">
      <c r="A21" s="70"/>
    </row>
    <row r="22" spans="1:1" ht="18">
      <c r="A22" s="70" t="s">
        <v>115</v>
      </c>
    </row>
    <row r="24" spans="1:1" ht="18">
      <c r="A24" s="70" t="s">
        <v>247</v>
      </c>
    </row>
  </sheetData>
  <pageMargins left="0.7" right="0.7" top="0.75" bottom="0.75" header="0.3" footer="0.3"/>
  <pageSetup orientation="portrait" horizontalDpi="4294967294" verticalDpi="4294967294"/>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zoomScale="95" zoomScaleNormal="95" zoomScalePageLayoutView="95" workbookViewId="0">
      <selection activeCell="E26" sqref="E26"/>
    </sheetView>
  </sheetViews>
  <sheetFormatPr baseColWidth="10" defaultColWidth="8.83203125" defaultRowHeight="14" x14ac:dyDescent="0"/>
  <cols>
    <col min="1" max="1" width="46.1640625" customWidth="1"/>
    <col min="2" max="4" width="18.6640625" customWidth="1"/>
    <col min="5" max="7" width="10.6640625" customWidth="1"/>
  </cols>
  <sheetData>
    <row r="1" spans="1:9" s="9" customFormat="1" ht="15">
      <c r="A1" s="218" t="s">
        <v>221</v>
      </c>
    </row>
    <row r="2" spans="1:9" s="9" customFormat="1" ht="15" thickBot="1">
      <c r="A2" s="1"/>
    </row>
    <row r="3" spans="1:9">
      <c r="A3" s="410" t="s">
        <v>2</v>
      </c>
      <c r="B3" s="245"/>
      <c r="C3" s="230" t="s">
        <v>110</v>
      </c>
      <c r="D3" s="246"/>
      <c r="E3" s="412" t="s">
        <v>113</v>
      </c>
      <c r="F3" s="412"/>
      <c r="G3" s="251"/>
      <c r="H3" s="231" t="s">
        <v>109</v>
      </c>
      <c r="I3" s="232"/>
    </row>
    <row r="4" spans="1:9">
      <c r="A4" s="411"/>
      <c r="B4" s="247" t="s">
        <v>43</v>
      </c>
      <c r="C4" s="233" t="s">
        <v>71</v>
      </c>
      <c r="D4" s="248" t="s">
        <v>139</v>
      </c>
      <c r="E4" s="234" t="s">
        <v>112</v>
      </c>
      <c r="F4" s="234" t="s">
        <v>140</v>
      </c>
      <c r="G4" s="252" t="s">
        <v>43</v>
      </c>
      <c r="H4" s="235" t="s">
        <v>71</v>
      </c>
      <c r="I4" s="236" t="s">
        <v>139</v>
      </c>
    </row>
    <row r="5" spans="1:9">
      <c r="A5" s="237" t="s">
        <v>14</v>
      </c>
      <c r="B5" s="249">
        <v>13072759166.006819</v>
      </c>
      <c r="C5" s="238">
        <v>15413363204.057499</v>
      </c>
      <c r="D5" s="250">
        <v>16119332293.913116</v>
      </c>
      <c r="E5" s="239">
        <f t="shared" ref="E5:E8" si="0">C5/B5-1</f>
        <v>0.17904437833881071</v>
      </c>
      <c r="F5" s="239">
        <f t="shared" ref="F5:F8" si="1">D5/C5-1</f>
        <v>4.5802404089833937E-2</v>
      </c>
      <c r="G5" s="253">
        <f t="shared" ref="G5:G11" si="2">B5/$B$11</f>
        <v>0.25036351191939626</v>
      </c>
      <c r="H5" s="239">
        <f t="shared" ref="H5:H11" si="3">C5/$C$11</f>
        <v>0.28139094829608929</v>
      </c>
      <c r="I5" s="240">
        <f t="shared" ref="I5:I11" si="4">D5/$D$11</f>
        <v>0.28106696633607819</v>
      </c>
    </row>
    <row r="6" spans="1:9">
      <c r="A6" s="237" t="s">
        <v>67</v>
      </c>
      <c r="B6" s="249">
        <v>963109797.24539995</v>
      </c>
      <c r="C6" s="238">
        <v>397192828.23800021</v>
      </c>
      <c r="D6" s="250">
        <v>19594248.949299999</v>
      </c>
      <c r="E6" s="239">
        <f t="shared" si="0"/>
        <v>-0.5875934090027789</v>
      </c>
      <c r="F6" s="239">
        <f t="shared" si="1"/>
        <v>-0.95066817032869733</v>
      </c>
      <c r="G6" s="253">
        <f t="shared" si="2"/>
        <v>1.8445038888908898E-2</v>
      </c>
      <c r="H6" s="239">
        <f t="shared" si="3"/>
        <v>7.2512705445671056E-3</v>
      </c>
      <c r="I6" s="258">
        <f t="shared" si="4"/>
        <v>3.4165783106867708E-4</v>
      </c>
    </row>
    <row r="7" spans="1:9">
      <c r="A7" s="237" t="s">
        <v>18</v>
      </c>
      <c r="B7" s="249">
        <v>15382997356.872852</v>
      </c>
      <c r="C7" s="238">
        <v>15661626634.796074</v>
      </c>
      <c r="D7" s="250">
        <v>16496151741.985401</v>
      </c>
      <c r="E7" s="239">
        <f t="shared" si="0"/>
        <v>1.811280802169124E-2</v>
      </c>
      <c r="F7" s="239">
        <f t="shared" si="1"/>
        <v>5.3284701943745016E-2</v>
      </c>
      <c r="G7" s="253">
        <f t="shared" si="2"/>
        <v>0.29460813843554512</v>
      </c>
      <c r="H7" s="239">
        <f t="shared" si="3"/>
        <v>0.28592331941314558</v>
      </c>
      <c r="I7" s="240">
        <f t="shared" si="4"/>
        <v>0.28763743074458886</v>
      </c>
    </row>
    <row r="8" spans="1:9">
      <c r="A8" s="237" t="s">
        <v>107</v>
      </c>
      <c r="B8" s="342">
        <v>1475117466.0322282</v>
      </c>
      <c r="C8" s="343">
        <v>1519308956.6950028</v>
      </c>
      <c r="D8" s="358">
        <v>1619292907.9079094</v>
      </c>
      <c r="E8" s="344">
        <f t="shared" si="0"/>
        <v>2.9957946862117169E-2</v>
      </c>
      <c r="F8" s="344">
        <f t="shared" si="1"/>
        <v>6.5808834188935794E-2</v>
      </c>
      <c r="G8" s="345">
        <f t="shared" si="2"/>
        <v>2.8250775876740939E-2</v>
      </c>
      <c r="H8" s="344">
        <f t="shared" si="3"/>
        <v>2.773695671860936E-2</v>
      </c>
      <c r="I8" s="346">
        <f t="shared" si="4"/>
        <v>2.8235024685672985E-2</v>
      </c>
    </row>
    <row r="9" spans="1:9">
      <c r="A9" s="341" t="s">
        <v>106</v>
      </c>
      <c r="B9" s="342">
        <v>19172718415.016365</v>
      </c>
      <c r="C9" s="343">
        <v>19667340680.217125</v>
      </c>
      <c r="D9" s="359">
        <v>20711937994.600895</v>
      </c>
      <c r="E9" s="344">
        <f>C9/B9-1</f>
        <v>2.5798233432217099E-2</v>
      </c>
      <c r="F9" s="360">
        <f>D9/C9-1</f>
        <v>5.3113297388218017E-2</v>
      </c>
      <c r="G9" s="345">
        <f t="shared" si="2"/>
        <v>0.36718714499897143</v>
      </c>
      <c r="H9" s="344">
        <f t="shared" si="3"/>
        <v>0.3590528278092931</v>
      </c>
      <c r="I9" s="346">
        <f t="shared" si="4"/>
        <v>0.36114657064807121</v>
      </c>
    </row>
    <row r="10" spans="1:9">
      <c r="A10" s="241" t="s">
        <v>108</v>
      </c>
      <c r="B10" s="361">
        <v>2148411198.48</v>
      </c>
      <c r="C10" s="362">
        <v>2116786092.3600001</v>
      </c>
      <c r="D10" s="363">
        <v>2384195228.1600003</v>
      </c>
      <c r="E10" s="364">
        <f t="shared" ref="E10:E11" si="5">C10/B10-1</f>
        <v>-1.4720229601472345E-2</v>
      </c>
      <c r="F10" s="364">
        <f t="shared" ref="F10:F11" si="6">D10/C10-1</f>
        <v>0.1263278971669104</v>
      </c>
      <c r="G10" s="365">
        <f t="shared" si="2"/>
        <v>4.114538988043738E-2</v>
      </c>
      <c r="H10" s="364">
        <f t="shared" si="3"/>
        <v>3.8644677218295419E-2</v>
      </c>
      <c r="I10" s="366">
        <f t="shared" si="4"/>
        <v>4.1572349754519997E-2</v>
      </c>
    </row>
    <row r="11" spans="1:9">
      <c r="A11" s="242" t="s">
        <v>34</v>
      </c>
      <c r="B11" s="367">
        <f>SUM(B5:B10)</f>
        <v>52215113399.653664</v>
      </c>
      <c r="C11" s="368">
        <f>SUM(C5:C10)</f>
        <v>54775618396.363708</v>
      </c>
      <c r="D11" s="369">
        <f>SUM(D5:D10)</f>
        <v>57350504415.516624</v>
      </c>
      <c r="E11" s="370">
        <f t="shared" si="5"/>
        <v>4.9037622059957542E-2</v>
      </c>
      <c r="F11" s="371">
        <f t="shared" si="6"/>
        <v>4.7007885890410162E-2</v>
      </c>
      <c r="G11" s="345">
        <f t="shared" si="2"/>
        <v>1</v>
      </c>
      <c r="H11" s="344">
        <f t="shared" si="3"/>
        <v>1</v>
      </c>
      <c r="I11" s="346">
        <f t="shared" si="4"/>
        <v>1</v>
      </c>
    </row>
    <row r="12" spans="1:9">
      <c r="A12" s="243" t="s">
        <v>111</v>
      </c>
      <c r="B12" s="372" t="str">
        <f>'[1]THCE summary'!$D$107</f>
        <v>6,708,810</v>
      </c>
      <c r="C12" s="373" t="str">
        <f>'[1]THCE summary'!$H$107</f>
        <v>6,755,124</v>
      </c>
      <c r="D12" s="374" t="str">
        <f>'[1]THCE summary'!$K$107</f>
        <v>6,794,422</v>
      </c>
      <c r="E12" s="375">
        <f t="shared" ref="E12" si="7">C12/B12-1</f>
        <v>6.9034597790069707E-3</v>
      </c>
      <c r="F12" s="360">
        <f t="shared" ref="F12" si="8">D12/C12-1</f>
        <v>5.8175097896056016E-3</v>
      </c>
      <c r="G12" s="376"/>
      <c r="H12" s="96"/>
      <c r="I12" s="377"/>
    </row>
    <row r="13" spans="1:9" ht="16" thickBot="1">
      <c r="A13" s="244" t="s">
        <v>137</v>
      </c>
      <c r="B13" s="378">
        <f>B11/$B$12</f>
        <v>7783.0663559787299</v>
      </c>
      <c r="C13" s="379">
        <f>C11/$C$12</f>
        <v>8108.7509861201224</v>
      </c>
      <c r="D13" s="380">
        <f>D11/$D$12</f>
        <v>8440.8216645237262</v>
      </c>
      <c r="E13" s="381">
        <f t="shared" ref="E13" si="9">C13/B13-1</f>
        <v>4.1845285038744517E-2</v>
      </c>
      <c r="F13" s="382">
        <f t="shared" ref="F13" si="10">D13/C13-1</f>
        <v>4.0952136644967219E-2</v>
      </c>
      <c r="G13" s="383"/>
      <c r="H13" s="384"/>
      <c r="I13" s="385"/>
    </row>
  </sheetData>
  <mergeCells count="2">
    <mergeCell ref="A3:A4"/>
    <mergeCell ref="E3:F3"/>
  </mergeCells>
  <pageMargins left="0.7" right="0.7" top="0.75" bottom="0.75" header="0.3" footer="0.3"/>
  <pageSetup orientation="portrait"/>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workbookViewId="0">
      <pane ySplit="4" topLeftCell="A26" activePane="bottomLeft" state="frozen"/>
      <selection pane="bottomLeft" activeCell="D57" sqref="D57"/>
    </sheetView>
  </sheetViews>
  <sheetFormatPr baseColWidth="10" defaultColWidth="9.1640625" defaultRowHeight="14" x14ac:dyDescent="0"/>
  <cols>
    <col min="1" max="1" width="70" style="39" customWidth="1"/>
    <col min="2" max="2" width="49.5" style="39" customWidth="1"/>
    <col min="3" max="7" width="20.6640625" style="39" customWidth="1"/>
    <col min="8" max="8" width="20.6640625" style="3" customWidth="1"/>
    <col min="9" max="9" width="19.6640625" style="41" customWidth="1"/>
    <col min="10" max="16384" width="9.1640625" style="3"/>
  </cols>
  <sheetData>
    <row r="1" spans="1:9" ht="15">
      <c r="A1" s="44" t="s">
        <v>141</v>
      </c>
      <c r="B1" s="29"/>
      <c r="C1" s="29"/>
      <c r="D1" s="29"/>
      <c r="E1" s="29"/>
      <c r="F1" s="29"/>
      <c r="G1" s="29"/>
      <c r="I1" s="17"/>
    </row>
    <row r="2" spans="1:9" ht="15" thickBot="1">
      <c r="A2" s="29"/>
      <c r="B2" s="29"/>
      <c r="C2" s="29"/>
      <c r="D2" s="29"/>
      <c r="E2" s="29"/>
      <c r="F2" s="29"/>
      <c r="G2" s="29"/>
      <c r="I2" s="17"/>
    </row>
    <row r="3" spans="1:9" ht="16">
      <c r="A3" s="115"/>
      <c r="B3" s="27"/>
      <c r="C3" s="256" t="s">
        <v>142</v>
      </c>
      <c r="D3" s="255" t="s">
        <v>143</v>
      </c>
      <c r="E3" s="257" t="s">
        <v>144</v>
      </c>
      <c r="F3" s="224" t="s">
        <v>75</v>
      </c>
      <c r="G3" s="224" t="s">
        <v>72</v>
      </c>
      <c r="H3" s="224" t="s">
        <v>145</v>
      </c>
      <c r="I3" s="225" t="s">
        <v>146</v>
      </c>
    </row>
    <row r="4" spans="1:9" s="5" customFormat="1" ht="21.75" customHeight="1" thickBot="1">
      <c r="A4" s="163" t="s">
        <v>2</v>
      </c>
      <c r="B4" s="151" t="s">
        <v>3</v>
      </c>
      <c r="C4" s="157" t="s">
        <v>5</v>
      </c>
      <c r="D4" s="152" t="s">
        <v>5</v>
      </c>
      <c r="E4" s="158" t="s">
        <v>11</v>
      </c>
      <c r="F4" s="153" t="s">
        <v>11</v>
      </c>
      <c r="G4" s="153" t="s">
        <v>11</v>
      </c>
      <c r="H4" s="153" t="s">
        <v>11</v>
      </c>
      <c r="I4" s="154" t="s">
        <v>11</v>
      </c>
    </row>
    <row r="5" spans="1:9" ht="15">
      <c r="A5" s="179" t="s">
        <v>133</v>
      </c>
      <c r="B5" s="29"/>
      <c r="C5" s="48"/>
      <c r="D5" s="61"/>
      <c r="E5" s="190"/>
      <c r="F5" s="208"/>
      <c r="G5" s="16"/>
      <c r="H5" s="208"/>
      <c r="I5" s="209"/>
    </row>
    <row r="6" spans="1:9">
      <c r="A6" s="180" t="s">
        <v>14</v>
      </c>
      <c r="B6" s="29"/>
      <c r="C6" s="48"/>
      <c r="D6" s="61"/>
      <c r="E6" s="190"/>
      <c r="F6" s="208"/>
      <c r="G6" s="16"/>
      <c r="H6" s="208"/>
      <c r="I6" s="209"/>
    </row>
    <row r="7" spans="1:9" ht="16">
      <c r="A7" s="170" t="s">
        <v>102</v>
      </c>
      <c r="B7" s="135" t="s">
        <v>78</v>
      </c>
      <c r="C7" s="189">
        <f>'[1]THCE summary'!$D$39</f>
        <v>2658365383.5777006</v>
      </c>
      <c r="D7" s="61">
        <f>'[1]THCE summary'!$H$39</f>
        <v>3880372365.2899981</v>
      </c>
      <c r="E7" s="190">
        <f>'[1]THCE summary'!$K$39</f>
        <v>4115818613.2486162</v>
      </c>
      <c r="F7" s="212">
        <f t="shared" ref="F7:F50" si="0">D7-C7</f>
        <v>1222006981.7122974</v>
      </c>
      <c r="G7" s="16">
        <f t="shared" ref="G7:G50" si="1">D7/C7-1</f>
        <v>0.45968360454185841</v>
      </c>
      <c r="H7" s="212">
        <f t="shared" ref="H7:H58" si="2">E7-D7</f>
        <v>235446247.95861816</v>
      </c>
      <c r="I7" s="209">
        <f t="shared" ref="I7:I16" si="3">E7/D7-1</f>
        <v>6.0676199548447718E-2</v>
      </c>
    </row>
    <row r="8" spans="1:9" ht="28">
      <c r="A8" s="170" t="s">
        <v>16</v>
      </c>
      <c r="B8" s="135" t="s">
        <v>116</v>
      </c>
      <c r="C8" s="189">
        <f>'[1]THCE summary'!$D$53</f>
        <v>5534677188.1299992</v>
      </c>
      <c r="D8" s="61">
        <f>'[1]THCE summary'!$H$53</f>
        <v>5770512504</v>
      </c>
      <c r="E8" s="190">
        <f>'[1]THCE summary'!$K$53</f>
        <v>6205453083.8999996</v>
      </c>
      <c r="F8" s="212">
        <f t="shared" si="0"/>
        <v>235835315.87000084</v>
      </c>
      <c r="G8" s="16">
        <f t="shared" si="1"/>
        <v>4.2610491606590362E-2</v>
      </c>
      <c r="H8" s="212">
        <f t="shared" si="2"/>
        <v>434940579.89999962</v>
      </c>
      <c r="I8" s="209">
        <f t="shared" si="3"/>
        <v>7.5372955105548645E-2</v>
      </c>
    </row>
    <row r="9" spans="1:9" ht="28">
      <c r="A9" s="170" t="s">
        <v>17</v>
      </c>
      <c r="B9" s="135" t="s">
        <v>116</v>
      </c>
      <c r="C9" s="189">
        <f>'[1]THCE summary'!$D$56</f>
        <v>2718005632.5599999</v>
      </c>
      <c r="D9" s="61">
        <f>'[1]THCE summary'!$H$56</f>
        <v>2553103518.4000001</v>
      </c>
      <c r="E9" s="190">
        <f>'[1]THCE summary'!$K$56</f>
        <v>2898399904.2299995</v>
      </c>
      <c r="F9" s="212">
        <f t="shared" si="0"/>
        <v>-164902114.15999985</v>
      </c>
      <c r="G9" s="16">
        <f t="shared" si="1"/>
        <v>-6.0670262115933848E-2</v>
      </c>
      <c r="H9" s="212">
        <f t="shared" si="2"/>
        <v>345296385.82999945</v>
      </c>
      <c r="I9" s="209">
        <f t="shared" si="3"/>
        <v>0.13524574438187797</v>
      </c>
    </row>
    <row r="10" spans="1:9">
      <c r="A10" s="170" t="s">
        <v>13</v>
      </c>
      <c r="B10" s="29" t="s">
        <v>14</v>
      </c>
      <c r="C10" s="189">
        <f>'[1]THCE summary'!$D$47</f>
        <v>743129739.41000009</v>
      </c>
      <c r="D10" s="61">
        <f>'[1]THCE summary'!$H$47</f>
        <v>884362805.2900002</v>
      </c>
      <c r="E10" s="190">
        <f>'[1]THCE summary'!$K$47</f>
        <v>992674032.96000016</v>
      </c>
      <c r="F10" s="208">
        <f t="shared" si="0"/>
        <v>141233065.88000011</v>
      </c>
      <c r="G10" s="16">
        <f t="shared" si="1"/>
        <v>0.19005169405833566</v>
      </c>
      <c r="H10" s="208">
        <f>E10-D10</f>
        <v>108311227.66999996</v>
      </c>
      <c r="I10" s="209">
        <f>E10/D10-1</f>
        <v>0.12247374835544167</v>
      </c>
    </row>
    <row r="11" spans="1:9">
      <c r="A11" s="170" t="s">
        <v>15</v>
      </c>
      <c r="B11" s="29" t="s">
        <v>14</v>
      </c>
      <c r="C11" s="189">
        <f>'[1]THCE summary'!$D$50</f>
        <v>119070887.56</v>
      </c>
      <c r="D11" s="61">
        <f>'[1]THCE summary'!$H$50</f>
        <v>132932868.13999997</v>
      </c>
      <c r="E11" s="190">
        <f>'[1]THCE summary'!$K$50</f>
        <v>146023017.94</v>
      </c>
      <c r="F11" s="208">
        <f t="shared" si="0"/>
        <v>13861980.579999968</v>
      </c>
      <c r="G11" s="16">
        <f t="shared" si="1"/>
        <v>0.11641788235612927</v>
      </c>
      <c r="H11" s="208">
        <f>E11-D11</f>
        <v>13090149.800000027</v>
      </c>
      <c r="I11" s="209">
        <f>E11/D11-1</f>
        <v>9.8471882711610226E-2</v>
      </c>
    </row>
    <row r="12" spans="1:9">
      <c r="A12" s="170" t="s">
        <v>68</v>
      </c>
      <c r="B12" s="29" t="s">
        <v>14</v>
      </c>
      <c r="C12" s="192">
        <f>'[1]THCE summary'!$D$60</f>
        <v>8304932.2300000004</v>
      </c>
      <c r="D12" s="136">
        <f>'[1]THCE summary'!$H$60</f>
        <v>138277582.37</v>
      </c>
      <c r="E12" s="190">
        <f>'[1]THCE summary'!$K$60</f>
        <v>229873819.41</v>
      </c>
      <c r="F12" s="208">
        <f t="shared" si="0"/>
        <v>129972650.14</v>
      </c>
      <c r="G12" s="16">
        <f t="shared" si="1"/>
        <v>15.650055477936153</v>
      </c>
      <c r="H12" s="208">
        <f>E12-D12</f>
        <v>91596237.039999992</v>
      </c>
      <c r="I12" s="209">
        <f>E12/D12-1</f>
        <v>0.66240843577167019</v>
      </c>
    </row>
    <row r="13" spans="1:9">
      <c r="A13" s="170" t="s">
        <v>61</v>
      </c>
      <c r="B13" s="29" t="s">
        <v>14</v>
      </c>
      <c r="C13" s="189">
        <f>'[1]THCE summary'!$D$59</f>
        <v>965269057.3791194</v>
      </c>
      <c r="D13" s="61">
        <f>'[1]THCE summary'!$H$59</f>
        <v>1019919873.9074996</v>
      </c>
      <c r="E13" s="190">
        <f>'[1]THCE summary'!$K$59</f>
        <v>1020741749.9745002</v>
      </c>
      <c r="F13" s="208">
        <f t="shared" si="0"/>
        <v>54650816.528380156</v>
      </c>
      <c r="G13" s="16">
        <f t="shared" si="1"/>
        <v>5.661718472232713E-2</v>
      </c>
      <c r="H13" s="208">
        <f t="shared" si="2"/>
        <v>821876.06700062752</v>
      </c>
      <c r="I13" s="209">
        <f t="shared" si="3"/>
        <v>8.0582415151098097E-4</v>
      </c>
    </row>
    <row r="14" spans="1:9" ht="16">
      <c r="A14" s="170" t="s">
        <v>147</v>
      </c>
      <c r="B14" s="29" t="s">
        <v>14</v>
      </c>
      <c r="C14" s="189">
        <f>'[1]THCE summary'!$D$46</f>
        <v>325855762.61999989</v>
      </c>
      <c r="D14" s="61">
        <f>'[1]THCE summary'!$H$46</f>
        <v>398463885.99000001</v>
      </c>
      <c r="E14" s="190">
        <f>'[1]THCE summary'!$K$46</f>
        <v>459600427.4000001</v>
      </c>
      <c r="F14" s="208">
        <f t="shared" si="0"/>
        <v>72608123.370000124</v>
      </c>
      <c r="G14" s="16">
        <f t="shared" si="1"/>
        <v>0.22282289190224591</v>
      </c>
      <c r="H14" s="208">
        <f t="shared" si="2"/>
        <v>61136541.410000086</v>
      </c>
      <c r="I14" s="209">
        <f t="shared" si="3"/>
        <v>0.15343057064783627</v>
      </c>
    </row>
    <row r="15" spans="1:9">
      <c r="A15" s="170" t="s">
        <v>193</v>
      </c>
      <c r="B15" s="29" t="s">
        <v>14</v>
      </c>
      <c r="C15" s="298">
        <f>'[1]THCE summary'!$D$61</f>
        <v>80582.540000000008</v>
      </c>
      <c r="D15" s="299">
        <f>'[1]THCE summary'!$H$61</f>
        <v>34609.160000000003</v>
      </c>
      <c r="E15" s="300">
        <f>'[1]THCE summary'!$K$61</f>
        <v>548.27</v>
      </c>
      <c r="F15" s="208">
        <f t="shared" ref="F15" si="4">D15-C15</f>
        <v>-45973.380000000005</v>
      </c>
      <c r="G15" s="16">
        <f t="shared" ref="G15" si="5">D15/C15-1</f>
        <v>-0.57051291756253897</v>
      </c>
      <c r="H15" s="208">
        <f t="shared" ref="H15" si="6">E15-D15</f>
        <v>-34060.890000000007</v>
      </c>
      <c r="I15" s="209">
        <f t="shared" ref="I15" si="7">E15/D15-1</f>
        <v>-0.98415824018843567</v>
      </c>
    </row>
    <row r="16" spans="1:9" ht="28.5" customHeight="1">
      <c r="A16" s="170" t="s">
        <v>148</v>
      </c>
      <c r="B16" s="135" t="s">
        <v>195</v>
      </c>
      <c r="C16" s="298">
        <f>'[1]THCE summary'!$D$62</f>
        <v>0</v>
      </c>
      <c r="D16" s="299">
        <f>'[1]THCE summary'!$H$62</f>
        <v>635383191.50999999</v>
      </c>
      <c r="E16" s="300">
        <f>'[1]THCE summary'!$K$62</f>
        <v>50747096.580000006</v>
      </c>
      <c r="F16" s="212">
        <f t="shared" si="0"/>
        <v>635383191.50999999</v>
      </c>
      <c r="G16" s="261" t="s">
        <v>48</v>
      </c>
      <c r="H16" s="212">
        <f t="shared" si="2"/>
        <v>-584636094.92999995</v>
      </c>
      <c r="I16" s="209">
        <f t="shared" si="3"/>
        <v>-0.92013150920879949</v>
      </c>
    </row>
    <row r="17" spans="1:9">
      <c r="A17" s="181" t="s">
        <v>30</v>
      </c>
      <c r="B17" s="62"/>
      <c r="C17" s="193">
        <f>SUM(C7:C16)</f>
        <v>13072759166.006821</v>
      </c>
      <c r="D17" s="63">
        <f>SUM(D7:D16)</f>
        <v>15413363204.057497</v>
      </c>
      <c r="E17" s="194">
        <f>SUM(E7:E16)</f>
        <v>16119332293.913118</v>
      </c>
      <c r="F17" s="213">
        <f t="shared" si="0"/>
        <v>2340604038.0506763</v>
      </c>
      <c r="G17" s="64">
        <f t="shared" si="1"/>
        <v>0.17904437833881026</v>
      </c>
      <c r="H17" s="213">
        <f t="shared" si="2"/>
        <v>705969089.85562134</v>
      </c>
      <c r="I17" s="214">
        <f>E17/D17-1</f>
        <v>4.5802404089834159E-2</v>
      </c>
    </row>
    <row r="18" spans="1:9">
      <c r="A18" s="181"/>
      <c r="B18" s="62"/>
      <c r="C18" s="259"/>
      <c r="D18" s="63"/>
      <c r="E18" s="194"/>
      <c r="F18" s="208"/>
      <c r="G18" s="16"/>
      <c r="H18" s="208"/>
      <c r="I18" s="214"/>
    </row>
    <row r="19" spans="1:9">
      <c r="A19" s="182" t="s">
        <v>67</v>
      </c>
      <c r="B19" s="62"/>
      <c r="C19" s="195"/>
      <c r="D19" s="63"/>
      <c r="E19" s="194"/>
      <c r="F19" s="208"/>
      <c r="G19" s="16"/>
      <c r="H19" s="208"/>
      <c r="I19" s="214"/>
    </row>
    <row r="20" spans="1:9">
      <c r="A20" s="170" t="s">
        <v>45</v>
      </c>
      <c r="B20" s="29" t="s">
        <v>78</v>
      </c>
      <c r="C20" s="193">
        <f>'[1]THCE summary'!$D$66</f>
        <v>963109797.24539995</v>
      </c>
      <c r="D20" s="63">
        <f>'[1]THCE summary'!$H$66</f>
        <v>397192828.23800021</v>
      </c>
      <c r="E20" s="194">
        <f>'[1]THCE summary'!$K$66</f>
        <v>19594248.949299999</v>
      </c>
      <c r="F20" s="213">
        <f t="shared" si="0"/>
        <v>-565916969.0073998</v>
      </c>
      <c r="G20" s="64">
        <f t="shared" si="1"/>
        <v>-0.5875934090027789</v>
      </c>
      <c r="H20" s="213">
        <f t="shared" si="2"/>
        <v>-377598579.28870022</v>
      </c>
      <c r="I20" s="214">
        <f>E20/D20-1</f>
        <v>-0.95066817032869733</v>
      </c>
    </row>
    <row r="21" spans="1:9">
      <c r="A21" s="183"/>
      <c r="B21" s="62"/>
      <c r="C21" s="195"/>
      <c r="D21" s="63"/>
      <c r="E21" s="194"/>
      <c r="F21" s="208"/>
      <c r="G21" s="16"/>
      <c r="H21" s="208"/>
      <c r="I21" s="214"/>
    </row>
    <row r="22" spans="1:9">
      <c r="A22" s="180" t="s">
        <v>18</v>
      </c>
      <c r="B22" s="29"/>
      <c r="C22" s="48"/>
      <c r="D22" s="61"/>
      <c r="E22" s="190"/>
      <c r="F22" s="208"/>
      <c r="G22" s="16"/>
      <c r="H22" s="208"/>
      <c r="I22" s="209"/>
    </row>
    <row r="23" spans="1:9">
      <c r="A23" s="170" t="s">
        <v>9</v>
      </c>
      <c r="B23" s="29" t="s">
        <v>78</v>
      </c>
      <c r="C23" s="189">
        <f>'[1]THCE summary'!$D$74</f>
        <v>2784346691.8328981</v>
      </c>
      <c r="D23" s="61">
        <f>'[1]THCE summary'!$H$74</f>
        <v>2721767660.9861031</v>
      </c>
      <c r="E23" s="190">
        <f>'[1]THCE summary'!$K$74</f>
        <v>2818869824.6854405</v>
      </c>
      <c r="F23" s="208">
        <f t="shared" si="0"/>
        <v>-62579030.846795082</v>
      </c>
      <c r="G23" s="16">
        <f t="shared" si="1"/>
        <v>-2.2475301308688689E-2</v>
      </c>
      <c r="H23" s="208">
        <f t="shared" si="2"/>
        <v>97102163.699337482</v>
      </c>
      <c r="I23" s="209">
        <f>E23/D23-1</f>
        <v>3.5676139845146393E-2</v>
      </c>
    </row>
    <row r="24" spans="1:9">
      <c r="A24" s="170" t="s">
        <v>119</v>
      </c>
      <c r="B24" s="29" t="s">
        <v>28</v>
      </c>
      <c r="C24" s="189">
        <f>'[1]THCE summary'!$D$81</f>
        <v>10938500461.83</v>
      </c>
      <c r="D24" s="61">
        <f>'[1]THCE summary'!$H$81</f>
        <v>11081833218.939997</v>
      </c>
      <c r="E24" s="190">
        <f>'[1]THCE summary'!$K$81</f>
        <v>11499789311.309998</v>
      </c>
      <c r="F24" s="208">
        <f t="shared" si="0"/>
        <v>143332757.1099968</v>
      </c>
      <c r="G24" s="16">
        <f t="shared" si="1"/>
        <v>1.3103510632938908E-2</v>
      </c>
      <c r="H24" s="208">
        <f t="shared" si="2"/>
        <v>417956092.37000084</v>
      </c>
      <c r="I24" s="209">
        <f>E24/D24-1</f>
        <v>3.7715428856632816E-2</v>
      </c>
    </row>
    <row r="25" spans="1:9">
      <c r="A25" s="170" t="s">
        <v>96</v>
      </c>
      <c r="B25" s="29" t="s">
        <v>28</v>
      </c>
      <c r="C25" s="189">
        <f>'[1]THCE summary'!$D$82</f>
        <v>1660150203.2099533</v>
      </c>
      <c r="D25" s="61">
        <f>'[1]THCE summary'!$H$82</f>
        <v>1858025754.8699734</v>
      </c>
      <c r="E25" s="190">
        <f>'[1]THCE summary'!$K$82</f>
        <v>2177492605.9899635</v>
      </c>
      <c r="F25" s="208">
        <f t="shared" si="0"/>
        <v>197875551.66002011</v>
      </c>
      <c r="G25" s="16">
        <f t="shared" si="1"/>
        <v>0.11919135466021169</v>
      </c>
      <c r="H25" s="208">
        <f t="shared" si="2"/>
        <v>319466851.11999011</v>
      </c>
      <c r="I25" s="209">
        <f>E25/D25-1</f>
        <v>0.17193887128994434</v>
      </c>
    </row>
    <row r="26" spans="1:9">
      <c r="A26" s="181" t="s">
        <v>30</v>
      </c>
      <c r="B26" s="62"/>
      <c r="C26" s="193">
        <f>SUM(C23:C25)</f>
        <v>15382997356.872852</v>
      </c>
      <c r="D26" s="63">
        <f>SUM(D23:D25)</f>
        <v>15661626634.796074</v>
      </c>
      <c r="E26" s="194">
        <f>SUM(E23:E25)</f>
        <v>16496151741.985401</v>
      </c>
      <c r="F26" s="213">
        <f t="shared" si="0"/>
        <v>278629277.92322159</v>
      </c>
      <c r="G26" s="64">
        <f t="shared" si="1"/>
        <v>1.811280802169124E-2</v>
      </c>
      <c r="H26" s="213">
        <f t="shared" si="2"/>
        <v>834525107.18932724</v>
      </c>
      <c r="I26" s="214">
        <f>E26/D26-1</f>
        <v>5.3284701943745016E-2</v>
      </c>
    </row>
    <row r="27" spans="1:9">
      <c r="A27" s="184"/>
      <c r="B27" s="29"/>
      <c r="C27" s="189"/>
      <c r="D27" s="61"/>
      <c r="E27" s="190"/>
      <c r="F27" s="208"/>
      <c r="G27" s="16"/>
      <c r="H27" s="208"/>
      <c r="I27" s="209"/>
    </row>
    <row r="28" spans="1:9">
      <c r="A28" s="180" t="s">
        <v>107</v>
      </c>
      <c r="B28" s="29"/>
      <c r="C28" s="189"/>
      <c r="D28" s="61"/>
      <c r="E28" s="190"/>
      <c r="F28" s="208"/>
      <c r="G28" s="16"/>
      <c r="H28" s="208"/>
      <c r="I28" s="209"/>
    </row>
    <row r="29" spans="1:9">
      <c r="A29" s="170" t="s">
        <v>19</v>
      </c>
      <c r="B29" s="29" t="s">
        <v>20</v>
      </c>
      <c r="C29" s="189">
        <f>'[1]THCE summary'!$D86</f>
        <v>1098412310.1866283</v>
      </c>
      <c r="D29" s="61">
        <f>'[1]THCE summary'!$H86</f>
        <v>1146154558.1240027</v>
      </c>
      <c r="E29" s="190">
        <f>'[1]THCE summary'!$K86</f>
        <v>1268116651.1490095</v>
      </c>
      <c r="F29" s="208">
        <f t="shared" si="0"/>
        <v>47742247.937374353</v>
      </c>
      <c r="G29" s="16">
        <f t="shared" si="1"/>
        <v>4.3464778657899883E-2</v>
      </c>
      <c r="H29" s="208">
        <f t="shared" si="2"/>
        <v>121962093.02500677</v>
      </c>
      <c r="I29" s="209">
        <f>E29/D29-1</f>
        <v>0.10640981372061309</v>
      </c>
    </row>
    <row r="30" spans="1:9">
      <c r="A30" s="170" t="s">
        <v>10</v>
      </c>
      <c r="B30" s="29" t="s">
        <v>78</v>
      </c>
      <c r="C30" s="189">
        <f>'[1]THCE summary'!$D87</f>
        <v>33705155.845599987</v>
      </c>
      <c r="D30" s="61">
        <f>'[1]THCE summary'!$H87</f>
        <v>23154398.570999987</v>
      </c>
      <c r="E30" s="190">
        <f>'[1]THCE summary'!$K87</f>
        <v>1176256.7588999998</v>
      </c>
      <c r="F30" s="208">
        <f t="shared" si="0"/>
        <v>-10550757.274599999</v>
      </c>
      <c r="G30" s="16">
        <f t="shared" si="1"/>
        <v>-0.31303095950459281</v>
      </c>
      <c r="H30" s="208">
        <f t="shared" si="2"/>
        <v>-21978141.812099986</v>
      </c>
      <c r="I30" s="209">
        <f>E30/D30-1</f>
        <v>-0.94919942509872757</v>
      </c>
    </row>
    <row r="31" spans="1:9">
      <c r="A31" s="170" t="s">
        <v>21</v>
      </c>
      <c r="B31" s="29" t="s">
        <v>14</v>
      </c>
      <c r="C31" s="189">
        <f>'[1]THCE summary'!$D88</f>
        <v>343000000</v>
      </c>
      <c r="D31" s="61">
        <f>'[1]THCE summary'!$H88</f>
        <v>350000000</v>
      </c>
      <c r="E31" s="190">
        <f>'[1]THCE summary'!$K88</f>
        <v>350000000</v>
      </c>
      <c r="F31" s="208">
        <f t="shared" si="0"/>
        <v>7000000</v>
      </c>
      <c r="G31" s="16">
        <f t="shared" si="1"/>
        <v>2.0408163265306145E-2</v>
      </c>
      <c r="H31" s="208">
        <f t="shared" si="2"/>
        <v>0</v>
      </c>
      <c r="I31" s="209">
        <f>E31/D31-1</f>
        <v>0</v>
      </c>
    </row>
    <row r="32" spans="1:9" s="4" customFormat="1">
      <c r="A32" s="181" t="s">
        <v>30</v>
      </c>
      <c r="B32" s="62"/>
      <c r="C32" s="193">
        <f>SUM(C29:C31)</f>
        <v>1475117466.0322282</v>
      </c>
      <c r="D32" s="63">
        <f>SUM(D29:D31)</f>
        <v>1519308956.6950028</v>
      </c>
      <c r="E32" s="194">
        <f>SUM(E29:E31)</f>
        <v>1619292907.9079094</v>
      </c>
      <c r="F32" s="213">
        <f t="shared" si="0"/>
        <v>44191490.662774563</v>
      </c>
      <c r="G32" s="64">
        <f t="shared" si="1"/>
        <v>2.9957946862117169E-2</v>
      </c>
      <c r="H32" s="213">
        <f t="shared" si="2"/>
        <v>99983951.212906599</v>
      </c>
      <c r="I32" s="214">
        <f>E32/D32-1</f>
        <v>6.5808834188935794E-2</v>
      </c>
    </row>
    <row r="33" spans="1:10" s="4" customFormat="1">
      <c r="A33" s="181"/>
      <c r="B33" s="62"/>
      <c r="C33" s="193"/>
      <c r="D33" s="63"/>
      <c r="E33" s="194"/>
      <c r="F33" s="208"/>
      <c r="G33" s="16"/>
      <c r="H33" s="213"/>
      <c r="I33" s="214"/>
    </row>
    <row r="34" spans="1:10" s="140" customFormat="1">
      <c r="A34" s="185" t="s">
        <v>22</v>
      </c>
      <c r="B34" s="141"/>
      <c r="C34" s="196">
        <f>C17+C20+C26+C32</f>
        <v>30893983786.157299</v>
      </c>
      <c r="D34" s="142">
        <f>D17+D20+D26+D32</f>
        <v>32991491623.786575</v>
      </c>
      <c r="E34" s="197">
        <f>E17+E20+E26+E32</f>
        <v>34254371192.75573</v>
      </c>
      <c r="F34" s="210">
        <f t="shared" si="0"/>
        <v>2097507837.6292763</v>
      </c>
      <c r="G34" s="138">
        <f t="shared" si="1"/>
        <v>6.7893731418642966E-2</v>
      </c>
      <c r="H34" s="210">
        <f t="shared" si="2"/>
        <v>1262879568.9691544</v>
      </c>
      <c r="I34" s="211">
        <f t="shared" ref="I34" si="8">E34/D34-1</f>
        <v>3.8278947292538668E-2</v>
      </c>
    </row>
    <row r="35" spans="1:10" s="140" customFormat="1">
      <c r="A35" s="185"/>
      <c r="B35" s="141"/>
      <c r="C35" s="196"/>
      <c r="D35" s="142"/>
      <c r="E35" s="197"/>
      <c r="F35" s="210"/>
      <c r="G35" s="138"/>
      <c r="H35" s="210"/>
      <c r="I35" s="211"/>
    </row>
    <row r="36" spans="1:10" s="140" customFormat="1">
      <c r="A36" s="185"/>
      <c r="B36" s="141"/>
      <c r="C36" s="196"/>
      <c r="D36" s="142"/>
      <c r="E36" s="197"/>
      <c r="F36" s="210"/>
      <c r="G36" s="138"/>
      <c r="H36" s="210"/>
      <c r="I36" s="211"/>
    </row>
    <row r="37" spans="1:10" ht="15">
      <c r="A37" s="176" t="s">
        <v>134</v>
      </c>
      <c r="B37" s="139"/>
      <c r="C37" s="188"/>
      <c r="D37" s="386"/>
      <c r="E37" s="387"/>
      <c r="F37" s="386"/>
      <c r="G37" s="386"/>
      <c r="H37" s="388"/>
      <c r="I37" s="389"/>
    </row>
    <row r="38" spans="1:10" s="350" customFormat="1">
      <c r="A38" s="347" t="s">
        <v>74</v>
      </c>
      <c r="B38" s="99" t="s">
        <v>78</v>
      </c>
      <c r="C38" s="298">
        <f>'[1]THCE summary'!$D$6</f>
        <v>13757921646.285484</v>
      </c>
      <c r="D38" s="299">
        <f>'[1]THCE summary'!$H$6</f>
        <v>14028138538.125198</v>
      </c>
      <c r="E38" s="300">
        <v>14817319688.592922</v>
      </c>
      <c r="F38" s="348">
        <f>D38-C38</f>
        <v>270216891.83971405</v>
      </c>
      <c r="G38" s="349">
        <f>D38/C38-1</f>
        <v>1.9640822123207169E-2</v>
      </c>
      <c r="H38" s="348">
        <f>E38-D38</f>
        <v>789181150.46772385</v>
      </c>
      <c r="I38" s="390">
        <f>E38/D38-1</f>
        <v>5.6257011457572448E-2</v>
      </c>
    </row>
    <row r="39" spans="1:10">
      <c r="A39" s="170" t="s">
        <v>117</v>
      </c>
      <c r="B39" s="29" t="s">
        <v>78</v>
      </c>
      <c r="C39" s="189">
        <f>'[1]THCE summary'!$D$30</f>
        <v>5403654217</v>
      </c>
      <c r="D39" s="299">
        <f>'[1]THCE summary'!$H$30</f>
        <v>5632172938.6519279</v>
      </c>
      <c r="E39" s="300">
        <f>'[1]THCE summary'!$K$30</f>
        <v>5888135060.0470438</v>
      </c>
      <c r="F39" s="348">
        <f>D39-C39</f>
        <v>228518721.65192795</v>
      </c>
      <c r="G39" s="349">
        <f>D39/C39-1</f>
        <v>4.2289664081947231E-2</v>
      </c>
      <c r="H39" s="348">
        <f>E39-D39</f>
        <v>255962121.39511585</v>
      </c>
      <c r="I39" s="390">
        <f>E39/D39-1</f>
        <v>4.5446424352229009E-2</v>
      </c>
    </row>
    <row r="40" spans="1:10">
      <c r="A40" s="170" t="s">
        <v>8</v>
      </c>
      <c r="B40" s="99" t="s">
        <v>63</v>
      </c>
      <c r="C40" s="189">
        <f>'[1]THCE summary'!$D$32</f>
        <v>11142551.730882352</v>
      </c>
      <c r="D40" s="299">
        <f>'[1]THCE summary'!$H$32</f>
        <v>7029203.4400000013</v>
      </c>
      <c r="E40" s="300">
        <f>'[1]THCE summary'!$K$32</f>
        <v>6483245.960930231</v>
      </c>
      <c r="F40" s="348">
        <f>D40-C40</f>
        <v>-4113348.2908823509</v>
      </c>
      <c r="G40" s="349">
        <f>D40/C40-1</f>
        <v>-0.369156759621041</v>
      </c>
      <c r="H40" s="348">
        <f>E40-D40</f>
        <v>-545957.47906977031</v>
      </c>
      <c r="I40" s="390">
        <f>E40/D40-1</f>
        <v>-7.7669893001385382E-2</v>
      </c>
    </row>
    <row r="41" spans="1:10" s="4" customFormat="1">
      <c r="A41" s="177" t="s">
        <v>29</v>
      </c>
      <c r="B41" s="137"/>
      <c r="C41" s="191">
        <f>SUM(C38:C40)</f>
        <v>19172718415.016365</v>
      </c>
      <c r="D41" s="391">
        <f>SUM(D38:D40)</f>
        <v>19667340680.217125</v>
      </c>
      <c r="E41" s="392">
        <f>SUM(E38:E40)</f>
        <v>20711937994.600895</v>
      </c>
      <c r="F41" s="393">
        <f>D41-C41</f>
        <v>494622265.20075989</v>
      </c>
      <c r="G41" s="394">
        <f>D41/C41-1</f>
        <v>2.5798233432217099E-2</v>
      </c>
      <c r="H41" s="393">
        <f>E41-D41</f>
        <v>1044597314.38377</v>
      </c>
      <c r="I41" s="395">
        <f>E41/D41-1</f>
        <v>5.3113297388218017E-2</v>
      </c>
    </row>
    <row r="42" spans="1:10">
      <c r="A42" s="178"/>
      <c r="B42" s="29"/>
      <c r="C42" s="48"/>
      <c r="D42" s="61"/>
      <c r="E42" s="190"/>
      <c r="F42" s="208"/>
      <c r="G42" s="16"/>
      <c r="H42" s="208"/>
      <c r="I42" s="209"/>
    </row>
    <row r="43" spans="1:10">
      <c r="A43" s="116"/>
      <c r="B43" s="29"/>
      <c r="C43" s="48"/>
      <c r="D43" s="61"/>
      <c r="E43" s="190"/>
      <c r="F43" s="208"/>
      <c r="G43" s="16"/>
      <c r="H43" s="208"/>
      <c r="I43" s="209"/>
      <c r="J43" s="6"/>
    </row>
    <row r="44" spans="1:10" ht="15">
      <c r="A44" s="176" t="s">
        <v>86</v>
      </c>
      <c r="B44" s="29"/>
      <c r="C44" s="48"/>
      <c r="D44" s="61"/>
      <c r="E44" s="190"/>
      <c r="F44" s="208"/>
      <c r="G44" s="16"/>
      <c r="H44" s="208"/>
      <c r="I44" s="209"/>
    </row>
    <row r="45" spans="1:10">
      <c r="A45" s="170" t="s">
        <v>23</v>
      </c>
      <c r="B45" s="99" t="s">
        <v>24</v>
      </c>
      <c r="C45" s="189">
        <f>'[1]THCE summary'!$D97</f>
        <v>395140667.03999996</v>
      </c>
      <c r="D45" s="61">
        <f>'[1]THCE summary'!$H97</f>
        <v>284049681.84000003</v>
      </c>
      <c r="E45" s="190">
        <f>'[1]THCE summary'!$K97</f>
        <v>400978624.07999998</v>
      </c>
      <c r="F45" s="208">
        <f t="shared" si="0"/>
        <v>-111090985.19999993</v>
      </c>
      <c r="G45" s="16">
        <f t="shared" si="1"/>
        <v>-0.28114288016007782</v>
      </c>
      <c r="H45" s="208">
        <f t="shared" si="2"/>
        <v>116928942.23999995</v>
      </c>
      <c r="I45" s="209">
        <f t="shared" ref="I45:I50" si="9">E45/D45-1</f>
        <v>0.41164961524534949</v>
      </c>
    </row>
    <row r="46" spans="1:10">
      <c r="A46" s="170" t="s">
        <v>25</v>
      </c>
      <c r="B46" s="99" t="s">
        <v>63</v>
      </c>
      <c r="C46" s="189">
        <f>'[1]THCE summary'!$D98</f>
        <v>817739841.5999999</v>
      </c>
      <c r="D46" s="61">
        <f>'[1]THCE summary'!$H98</f>
        <v>871047749.88000011</v>
      </c>
      <c r="E46" s="190">
        <f>'[1]THCE summary'!$K98</f>
        <v>872158521.12000012</v>
      </c>
      <c r="F46" s="208">
        <f t="shared" si="0"/>
        <v>53307908.28000021</v>
      </c>
      <c r="G46" s="16">
        <f t="shared" si="1"/>
        <v>6.5189324976140606E-2</v>
      </c>
      <c r="H46" s="208">
        <f t="shared" si="2"/>
        <v>1110771.2400000095</v>
      </c>
      <c r="I46" s="209">
        <f t="shared" si="9"/>
        <v>1.2752127999331453E-3</v>
      </c>
    </row>
    <row r="47" spans="1:10">
      <c r="A47" s="170" t="s">
        <v>9</v>
      </c>
      <c r="B47" s="99" t="s">
        <v>26</v>
      </c>
      <c r="C47" s="189">
        <f>'[1]THCE summary'!$D99</f>
        <v>270500090.88</v>
      </c>
      <c r="D47" s="61">
        <f>'[1]THCE summary'!$H99</f>
        <v>297271529.63999999</v>
      </c>
      <c r="E47" s="190">
        <f>'[1]THCE summary'!$K99</f>
        <v>269367156.95999998</v>
      </c>
      <c r="F47" s="208">
        <f t="shared" si="0"/>
        <v>26771438.75999999</v>
      </c>
      <c r="G47" s="16">
        <f t="shared" si="1"/>
        <v>9.8970165492019868E-2</v>
      </c>
      <c r="H47" s="208">
        <f t="shared" si="2"/>
        <v>-27904372.680000007</v>
      </c>
      <c r="I47" s="209">
        <f t="shared" si="9"/>
        <v>-9.3868298500675795E-2</v>
      </c>
    </row>
    <row r="48" spans="1:10">
      <c r="A48" s="170" t="s">
        <v>27</v>
      </c>
      <c r="B48" s="99" t="s">
        <v>26</v>
      </c>
      <c r="C48" s="189">
        <f>'[1]THCE summary'!$D100</f>
        <v>206172530.63999999</v>
      </c>
      <c r="D48" s="61">
        <f>'[1]THCE summary'!$H100</f>
        <v>187504953</v>
      </c>
      <c r="E48" s="190">
        <f>'[1]THCE summary'!$K100</f>
        <v>331578092.15999997</v>
      </c>
      <c r="F48" s="208">
        <f t="shared" si="0"/>
        <v>-18667577.639999986</v>
      </c>
      <c r="G48" s="16">
        <f t="shared" si="1"/>
        <v>-9.0543476291687131E-2</v>
      </c>
      <c r="H48" s="208">
        <f t="shared" si="2"/>
        <v>144073139.15999997</v>
      </c>
      <c r="I48" s="209">
        <f t="shared" si="9"/>
        <v>0.76836977826393715</v>
      </c>
    </row>
    <row r="49" spans="1:9">
      <c r="A49" s="170" t="s">
        <v>66</v>
      </c>
      <c r="B49" s="99" t="s">
        <v>63</v>
      </c>
      <c r="C49" s="189">
        <f>'[1]THCE summary'!$D101</f>
        <v>458858068.31999999</v>
      </c>
      <c r="D49" s="61">
        <f>'[1]THCE summary'!$H101</f>
        <v>476912178</v>
      </c>
      <c r="E49" s="190">
        <f>'[1]THCE summary'!$K101</f>
        <v>510112833.84000003</v>
      </c>
      <c r="F49" s="208">
        <f t="shared" si="0"/>
        <v>18054109.680000007</v>
      </c>
      <c r="G49" s="16">
        <f t="shared" si="1"/>
        <v>3.9345738751202175E-2</v>
      </c>
      <c r="H49" s="208">
        <f t="shared" si="2"/>
        <v>33200655.840000033</v>
      </c>
      <c r="I49" s="209">
        <f t="shared" si="9"/>
        <v>6.9615869276460352E-2</v>
      </c>
    </row>
    <row r="50" spans="1:9" s="144" customFormat="1">
      <c r="A50" s="177" t="s">
        <v>79</v>
      </c>
      <c r="B50" s="137"/>
      <c r="C50" s="198">
        <f>SUM(C45:C49)</f>
        <v>2148411198.48</v>
      </c>
      <c r="D50" s="143">
        <f>SUM(D45:D49)</f>
        <v>2116786092.3600001</v>
      </c>
      <c r="E50" s="199">
        <f>SUM(E45:E49)</f>
        <v>2384195228.1600003</v>
      </c>
      <c r="F50" s="210">
        <f t="shared" si="0"/>
        <v>-31625106.119999886</v>
      </c>
      <c r="G50" s="138">
        <f t="shared" si="1"/>
        <v>-1.4720229601472345E-2</v>
      </c>
      <c r="H50" s="210">
        <f t="shared" si="2"/>
        <v>267409135.80000019</v>
      </c>
      <c r="I50" s="211">
        <f t="shared" si="9"/>
        <v>0.1263278971669104</v>
      </c>
    </row>
    <row r="51" spans="1:9">
      <c r="A51" s="186"/>
      <c r="B51" s="67"/>
      <c r="C51" s="200"/>
      <c r="D51" s="68"/>
      <c r="E51" s="201"/>
      <c r="F51" s="68"/>
      <c r="G51" s="68"/>
      <c r="H51" s="68"/>
      <c r="I51" s="215"/>
    </row>
    <row r="52" spans="1:9" ht="11.25" customHeight="1">
      <c r="A52" s="116"/>
      <c r="B52" s="29"/>
      <c r="C52" s="48"/>
      <c r="D52" s="29"/>
      <c r="E52" s="118"/>
      <c r="F52" s="29"/>
      <c r="G52" s="29"/>
      <c r="H52" s="208"/>
      <c r="I52" s="18"/>
    </row>
    <row r="53" spans="1:9">
      <c r="A53" s="186"/>
      <c r="B53" s="66"/>
      <c r="C53" s="202">
        <v>2012</v>
      </c>
      <c r="D53" s="203">
        <v>2013</v>
      </c>
      <c r="E53" s="204" t="s">
        <v>87</v>
      </c>
      <c r="F53" s="216" t="s">
        <v>76</v>
      </c>
      <c r="G53" s="216" t="s">
        <v>77</v>
      </c>
      <c r="H53" s="216" t="s">
        <v>88</v>
      </c>
      <c r="I53" s="217" t="s">
        <v>89</v>
      </c>
    </row>
    <row r="54" spans="1:9" ht="15">
      <c r="A54" s="176" t="s">
        <v>34</v>
      </c>
      <c r="B54" s="44"/>
      <c r="C54" s="205">
        <f>SUM(C41,C34,C50)</f>
        <v>52215113399.653664</v>
      </c>
      <c r="D54" s="206">
        <f>SUM(D41,D34,D50)</f>
        <v>54775618396.363701</v>
      </c>
      <c r="E54" s="396">
        <f>SUM(E41,E34,E50)</f>
        <v>57350504415.516632</v>
      </c>
      <c r="F54" s="397">
        <f>D54-C54</f>
        <v>2560504996.7100372</v>
      </c>
      <c r="G54" s="398">
        <f>D54/C54-1</f>
        <v>4.9037622059957542E-2</v>
      </c>
      <c r="H54" s="397">
        <f t="shared" si="2"/>
        <v>2574886019.1529312</v>
      </c>
      <c r="I54" s="399">
        <f>E54/D54-1</f>
        <v>4.7007885890410384E-2</v>
      </c>
    </row>
    <row r="55" spans="1:9">
      <c r="A55" s="116"/>
      <c r="B55" s="29"/>
      <c r="C55" s="48"/>
      <c r="D55" s="29"/>
      <c r="E55" s="400"/>
      <c r="F55" s="348"/>
      <c r="G55" s="401"/>
      <c r="H55" s="348"/>
      <c r="I55" s="402"/>
    </row>
    <row r="56" spans="1:9">
      <c r="A56" s="187" t="s">
        <v>111</v>
      </c>
      <c r="B56" s="139" t="s">
        <v>33</v>
      </c>
      <c r="C56" s="207" t="str">
        <f>'[1]THCE summary'!$D$107</f>
        <v>6,708,810</v>
      </c>
      <c r="D56" s="260" t="str">
        <f>'[1]THCE summary'!$H$107</f>
        <v>6,755,124</v>
      </c>
      <c r="E56" s="403" t="str">
        <f>'[1]THCE summary'!$K$107</f>
        <v>6,794,422</v>
      </c>
      <c r="F56" s="368">
        <f>D56-C56</f>
        <v>46314</v>
      </c>
      <c r="G56" s="404">
        <f>D56/C56-1</f>
        <v>6.9034597790069707E-3</v>
      </c>
      <c r="H56" s="368">
        <f t="shared" si="2"/>
        <v>39298</v>
      </c>
      <c r="I56" s="405">
        <f t="shared" ref="I56" si="10">E56/D56-1</f>
        <v>5.8175097896056016E-3</v>
      </c>
    </row>
    <row r="57" spans="1:9">
      <c r="A57" s="116"/>
      <c r="B57" s="29"/>
      <c r="C57" s="48"/>
      <c r="D57" s="29"/>
      <c r="E57" s="400"/>
      <c r="F57" s="348"/>
      <c r="G57" s="401"/>
      <c r="H57" s="348"/>
      <c r="I57" s="402"/>
    </row>
    <row r="58" spans="1:9" ht="19" thickBot="1">
      <c r="A58" s="226" t="s">
        <v>137</v>
      </c>
      <c r="B58" s="227"/>
      <c r="C58" s="228">
        <f>C54/C56</f>
        <v>7783.0663559787299</v>
      </c>
      <c r="D58" s="229">
        <f>D54/D56</f>
        <v>8108.7509861201215</v>
      </c>
      <c r="E58" s="406">
        <f>E54/E56</f>
        <v>8440.821664523728</v>
      </c>
      <c r="F58" s="407">
        <f>D58-C58</f>
        <v>325.68463014139161</v>
      </c>
      <c r="G58" s="408">
        <f>D58/C58-1</f>
        <v>4.1845285038744295E-2</v>
      </c>
      <c r="H58" s="407">
        <f t="shared" si="2"/>
        <v>332.07067840360651</v>
      </c>
      <c r="I58" s="409">
        <f>E58/D58-1</f>
        <v>4.0952136644967441E-2</v>
      </c>
    </row>
    <row r="59" spans="1:9">
      <c r="F59" s="3"/>
      <c r="G59" s="41"/>
    </row>
    <row r="63" spans="1:9">
      <c r="A63" s="39" t="s">
        <v>49</v>
      </c>
    </row>
    <row r="64" spans="1:9">
      <c r="A64" s="39" t="s">
        <v>222</v>
      </c>
    </row>
    <row r="65" spans="1:9">
      <c r="A65" s="39" t="s">
        <v>223</v>
      </c>
    </row>
    <row r="66" spans="1:9" ht="26.25" customHeight="1">
      <c r="A66" s="413" t="s">
        <v>118</v>
      </c>
      <c r="B66" s="413"/>
      <c r="C66" s="413"/>
      <c r="D66" s="413"/>
      <c r="E66" s="413"/>
      <c r="F66" s="413"/>
      <c r="G66" s="413"/>
      <c r="H66" s="413"/>
      <c r="I66" s="413"/>
    </row>
    <row r="67" spans="1:9">
      <c r="A67" s="99" t="s">
        <v>194</v>
      </c>
    </row>
  </sheetData>
  <mergeCells count="1">
    <mergeCell ref="A66:I66"/>
  </mergeCells>
  <pageMargins left="0.7" right="0.7" top="0.75" bottom="0.75" header="0.3" footer="0.3"/>
  <pageSetup orientation="portrait"/>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zoomScale="90" zoomScaleNormal="90" zoomScalePageLayoutView="90" workbookViewId="0">
      <pane xSplit="2" ySplit="4" topLeftCell="P5" activePane="bottomRight" state="frozen"/>
      <selection pane="topRight" activeCell="C1" sqref="C1"/>
      <selection pane="bottomLeft" activeCell="A5" sqref="A5"/>
      <selection pane="bottomRight"/>
    </sheetView>
  </sheetViews>
  <sheetFormatPr baseColWidth="10" defaultColWidth="9.1640625" defaultRowHeight="14" x14ac:dyDescent="0"/>
  <cols>
    <col min="1" max="1" width="40" style="45" customWidth="1"/>
    <col min="2" max="2" width="71.83203125" style="45" customWidth="1"/>
    <col min="3" max="3" width="18.6640625" style="45" customWidth="1"/>
    <col min="4" max="5" width="18.6640625" style="46" customWidth="1"/>
    <col min="6" max="7" width="18.6640625" style="45" customWidth="1"/>
    <col min="8" max="9" width="18.6640625" style="46" customWidth="1"/>
    <col min="10" max="10" width="18.6640625" style="45" customWidth="1"/>
    <col min="11" max="14" width="18.6640625" style="46" customWidth="1"/>
    <col min="15" max="22" width="18.6640625" style="29" customWidth="1"/>
    <col min="23" max="26" width="9.1640625" style="45"/>
    <col min="27" max="16384" width="9.1640625" style="8"/>
  </cols>
  <sheetData>
    <row r="1" spans="1:26" ht="15.5" customHeight="1">
      <c r="A1" s="44" t="s">
        <v>149</v>
      </c>
    </row>
    <row r="2" spans="1:26" ht="18.5" customHeight="1" thickBot="1">
      <c r="A2" s="47"/>
    </row>
    <row r="3" spans="1:26" ht="19.5" customHeight="1">
      <c r="A3" s="167"/>
      <c r="B3" s="167"/>
      <c r="C3" s="415" t="s">
        <v>93</v>
      </c>
      <c r="D3" s="414"/>
      <c r="E3" s="414"/>
      <c r="F3" s="416"/>
      <c r="G3" s="415" t="s">
        <v>143</v>
      </c>
      <c r="H3" s="414"/>
      <c r="I3" s="414"/>
      <c r="J3" s="416"/>
      <c r="K3" s="414" t="s">
        <v>144</v>
      </c>
      <c r="L3" s="414"/>
      <c r="M3" s="414"/>
      <c r="N3" s="414"/>
      <c r="O3" s="417" t="s">
        <v>72</v>
      </c>
      <c r="P3" s="418"/>
      <c r="Q3" s="418"/>
      <c r="R3" s="419"/>
      <c r="S3" s="417" t="s">
        <v>146</v>
      </c>
      <c r="T3" s="418"/>
      <c r="U3" s="418"/>
      <c r="V3" s="419"/>
    </row>
    <row r="4" spans="1:26" ht="57" customHeight="1" thickBot="1">
      <c r="A4" s="219" t="s">
        <v>2</v>
      </c>
      <c r="B4" s="163" t="s">
        <v>56</v>
      </c>
      <c r="C4" s="150" t="s">
        <v>4</v>
      </c>
      <c r="D4" s="152" t="s">
        <v>84</v>
      </c>
      <c r="E4" s="152" t="s">
        <v>121</v>
      </c>
      <c r="F4" s="158" t="s">
        <v>123</v>
      </c>
      <c r="G4" s="150" t="s">
        <v>4</v>
      </c>
      <c r="H4" s="152" t="s">
        <v>84</v>
      </c>
      <c r="I4" s="152" t="s">
        <v>121</v>
      </c>
      <c r="J4" s="158" t="s">
        <v>124</v>
      </c>
      <c r="K4" s="152" t="s">
        <v>4</v>
      </c>
      <c r="L4" s="152" t="s">
        <v>84</v>
      </c>
      <c r="M4" s="152" t="s">
        <v>121</v>
      </c>
      <c r="N4" s="158" t="s">
        <v>124</v>
      </c>
      <c r="O4" s="175" t="s">
        <v>4</v>
      </c>
      <c r="P4" s="153" t="s">
        <v>84</v>
      </c>
      <c r="Q4" s="153" t="s">
        <v>121</v>
      </c>
      <c r="R4" s="154" t="s">
        <v>124</v>
      </c>
      <c r="S4" s="175" t="s">
        <v>4</v>
      </c>
      <c r="T4" s="153" t="s">
        <v>84</v>
      </c>
      <c r="U4" s="153" t="s">
        <v>121</v>
      </c>
      <c r="V4" s="154" t="s">
        <v>124</v>
      </c>
    </row>
    <row r="5" spans="1:26" s="96" customFormat="1" ht="14.5" customHeight="1">
      <c r="A5" s="220" t="s">
        <v>14</v>
      </c>
      <c r="B5" s="168"/>
      <c r="C5" s="91"/>
      <c r="D5" s="92"/>
      <c r="E5" s="92"/>
      <c r="F5" s="93"/>
      <c r="G5" s="91"/>
      <c r="H5" s="92"/>
      <c r="I5" s="92"/>
      <c r="J5" s="93"/>
      <c r="K5" s="92"/>
      <c r="L5" s="92"/>
      <c r="M5" s="92"/>
      <c r="N5" s="92"/>
      <c r="O5" s="91"/>
      <c r="P5" s="90"/>
      <c r="Q5" s="90"/>
      <c r="R5" s="94"/>
      <c r="S5" s="91"/>
      <c r="T5" s="90"/>
      <c r="U5" s="90"/>
      <c r="V5" s="94"/>
      <c r="W5" s="95"/>
      <c r="X5" s="95"/>
      <c r="Y5" s="95"/>
      <c r="Z5" s="95"/>
    </row>
    <row r="6" spans="1:26" ht="14.5" customHeight="1">
      <c r="A6" s="116" t="s">
        <v>102</v>
      </c>
      <c r="B6" s="169" t="s">
        <v>35</v>
      </c>
      <c r="C6" s="49"/>
      <c r="D6" s="12"/>
      <c r="E6" s="13"/>
      <c r="F6" s="50"/>
      <c r="G6" s="49"/>
      <c r="H6" s="12"/>
      <c r="I6" s="13"/>
      <c r="J6" s="50"/>
      <c r="K6" s="17"/>
      <c r="L6" s="17"/>
      <c r="M6" s="13"/>
      <c r="N6" s="13"/>
      <c r="O6" s="51"/>
      <c r="P6" s="52"/>
      <c r="Q6" s="52"/>
      <c r="R6" s="53"/>
      <c r="S6" s="51"/>
      <c r="T6" s="52"/>
      <c r="U6" s="52"/>
      <c r="V6" s="53"/>
    </row>
    <row r="7" spans="1:26">
      <c r="A7" s="116"/>
      <c r="B7" s="170" t="s">
        <v>41</v>
      </c>
      <c r="C7" s="75">
        <f>'[1]THCE summary'!$D40</f>
        <v>996729532.88000011</v>
      </c>
      <c r="D7" s="109">
        <v>2303700</v>
      </c>
      <c r="E7" s="13">
        <f>C7/D7</f>
        <v>432.66464074315235</v>
      </c>
      <c r="F7" s="14">
        <v>245.36702051924405</v>
      </c>
      <c r="G7" s="75">
        <f>'[1]THCE summary'!$H40</f>
        <v>1342468048.6699994</v>
      </c>
      <c r="H7" s="109">
        <v>3092063</v>
      </c>
      <c r="I7" s="13">
        <f>G7/H7</f>
        <v>434.16581378516526</v>
      </c>
      <c r="J7" s="14">
        <v>233.66292915926695</v>
      </c>
      <c r="K7" s="326">
        <f>'[1]THCE summary'!$K40</f>
        <v>1048059694.3599999</v>
      </c>
      <c r="L7" s="109">
        <v>2426715</v>
      </c>
      <c r="M7" s="13">
        <f>K7/L7</f>
        <v>431.88412910457134</v>
      </c>
      <c r="N7" s="14">
        <v>219.02648480830007</v>
      </c>
      <c r="O7" s="120">
        <f>G7/C7-1</f>
        <v>0.34687295237556071</v>
      </c>
      <c r="P7" s="121">
        <f t="shared" ref="P7" si="0">H7/D7-1</f>
        <v>0.3422160003472674</v>
      </c>
      <c r="Q7" s="121">
        <f t="shared" ref="Q7" si="1">I7/E7-1</f>
        <v>3.4695995481268671E-3</v>
      </c>
      <c r="R7" s="119">
        <f t="shared" ref="R7" si="2">J7/F7-1</f>
        <v>-4.7700344305477427E-2</v>
      </c>
      <c r="S7" s="120">
        <f>K7/G7-1</f>
        <v>-0.21930380734325383</v>
      </c>
      <c r="T7" s="121">
        <f t="shared" ref="T7:V7" si="3">L7/H7-1</f>
        <v>-0.21517931555728331</v>
      </c>
      <c r="U7" s="121">
        <f t="shared" si="3"/>
        <v>-5.2553301253768225E-3</v>
      </c>
      <c r="V7" s="119">
        <f t="shared" si="3"/>
        <v>-6.2639137511584231E-2</v>
      </c>
    </row>
    <row r="8" spans="1:26" s="10" customFormat="1" ht="16">
      <c r="A8" s="116"/>
      <c r="B8" s="170" t="s">
        <v>37</v>
      </c>
      <c r="C8" s="223" t="s">
        <v>168</v>
      </c>
      <c r="D8" s="114" t="s">
        <v>32</v>
      </c>
      <c r="E8" s="114" t="s">
        <v>32</v>
      </c>
      <c r="F8" s="60" t="s">
        <v>32</v>
      </c>
      <c r="G8" s="75">
        <f>'[1]THCE summary'!$H41</f>
        <v>98722000.399999961</v>
      </c>
      <c r="H8" s="109">
        <v>407280</v>
      </c>
      <c r="I8" s="13">
        <f t="shared" ref="I8:I12" si="4">G8/H8</f>
        <v>242.39344038499303</v>
      </c>
      <c r="J8" s="14">
        <v>298.00969787969285</v>
      </c>
      <c r="K8" s="326">
        <f>'[1]THCE summary'!$K41</f>
        <v>132719613.99000005</v>
      </c>
      <c r="L8" s="109">
        <v>571571</v>
      </c>
      <c r="M8" s="97">
        <f>K8/L8</f>
        <v>232.20144827151842</v>
      </c>
      <c r="N8" s="14">
        <v>270.38043598296053</v>
      </c>
      <c r="O8" s="146" t="s">
        <v>32</v>
      </c>
      <c r="P8" s="147" t="s">
        <v>32</v>
      </c>
      <c r="Q8" s="114" t="s">
        <v>32</v>
      </c>
      <c r="R8" s="60" t="s">
        <v>32</v>
      </c>
      <c r="S8" s="120">
        <f>K8/G8-1</f>
        <v>0.34437727611119295</v>
      </c>
      <c r="T8" s="121">
        <f t="shared" ref="T8" si="5">L8/H8-1</f>
        <v>0.40338587703790996</v>
      </c>
      <c r="U8" s="121">
        <f t="shared" ref="U8" si="6">M8/I8-1</f>
        <v>-4.2047309932507604E-2</v>
      </c>
      <c r="V8" s="119">
        <f t="shared" ref="V8" si="7">N8/J8-1</f>
        <v>-9.2712626781314755E-2</v>
      </c>
      <c r="W8" s="45"/>
      <c r="X8" s="45"/>
      <c r="Y8" s="45"/>
      <c r="Z8" s="45"/>
    </row>
    <row r="9" spans="1:26">
      <c r="A9" s="116"/>
      <c r="B9" s="170" t="s">
        <v>38</v>
      </c>
      <c r="C9" s="75">
        <f>'[1]THCE summary'!$D42</f>
        <v>65344989.469999976</v>
      </c>
      <c r="D9" s="109">
        <v>167642</v>
      </c>
      <c r="E9" s="13">
        <f t="shared" ref="E9:E10" si="8">C9/D9</f>
        <v>389.78889222271255</v>
      </c>
      <c r="F9" s="14">
        <v>276.86995706894322</v>
      </c>
      <c r="G9" s="75">
        <f>'[1]THCE summary'!$H42</f>
        <v>107099284.92</v>
      </c>
      <c r="H9" s="109">
        <v>324962</v>
      </c>
      <c r="I9" s="13">
        <f t="shared" si="4"/>
        <v>329.5747961915547</v>
      </c>
      <c r="J9" s="14">
        <v>243.47639418085078</v>
      </c>
      <c r="K9" s="326">
        <f>'[1]THCE summary'!$K42</f>
        <v>127184897.25999993</v>
      </c>
      <c r="L9" s="109">
        <v>365797</v>
      </c>
      <c r="M9" s="13">
        <f t="shared" ref="M9:M10" si="9">K9/L9</f>
        <v>347.69256516592515</v>
      </c>
      <c r="N9" s="14">
        <v>242.41966491038596</v>
      </c>
      <c r="O9" s="120">
        <f t="shared" ref="O9:O10" si="10">G9/C9-1</f>
        <v>0.63898235792308933</v>
      </c>
      <c r="P9" s="121">
        <f t="shared" ref="P9:P11" si="11">H9/D9-1</f>
        <v>0.93842831748607147</v>
      </c>
      <c r="Q9" s="121">
        <f t="shared" ref="Q9:Q11" si="12">I9/E9-1</f>
        <v>-0.15447873767719755</v>
      </c>
      <c r="R9" s="119">
        <f t="shared" ref="R9:R10" si="13">J9/F9-1</f>
        <v>-0.12061100179163586</v>
      </c>
      <c r="S9" s="120">
        <f t="shared" ref="S9:S54" si="14">K9/G9-1</f>
        <v>0.1875419836369896</v>
      </c>
      <c r="T9" s="121">
        <f t="shared" ref="T9:T52" si="15">L9/H9-1</f>
        <v>0.12566084649897524</v>
      </c>
      <c r="U9" s="121">
        <f t="shared" ref="U9:U52" si="16">M9/I9-1</f>
        <v>5.4973162947327125E-2</v>
      </c>
      <c r="V9" s="119">
        <f t="shared" ref="V9:V52" si="17">N9/J9-1</f>
        <v>-4.3401713501634021E-3</v>
      </c>
    </row>
    <row r="10" spans="1:26" ht="16">
      <c r="A10" s="116"/>
      <c r="B10" s="170" t="s">
        <v>130</v>
      </c>
      <c r="C10" s="75">
        <f>'[1]THCE summary'!$D43</f>
        <v>52628692.12000002</v>
      </c>
      <c r="D10" s="109">
        <v>155595</v>
      </c>
      <c r="E10" s="13">
        <f t="shared" si="8"/>
        <v>338.24153809569731</v>
      </c>
      <c r="F10" s="14">
        <v>231.6582034418058</v>
      </c>
      <c r="G10" s="75">
        <f>'[1]THCE summary'!$H43</f>
        <v>86849502.600000054</v>
      </c>
      <c r="H10" s="109">
        <v>257749</v>
      </c>
      <c r="I10" s="13">
        <f t="shared" si="4"/>
        <v>336.95379070335889</v>
      </c>
      <c r="J10" s="14">
        <v>240.43859406761931</v>
      </c>
      <c r="K10" s="326">
        <f>'[1]THCE summary'!$K43</f>
        <v>226307430.53311908</v>
      </c>
      <c r="L10" s="109">
        <v>794878</v>
      </c>
      <c r="M10" s="13">
        <f t="shared" si="9"/>
        <v>284.70712553765367</v>
      </c>
      <c r="N10" s="14">
        <v>181.347188220124</v>
      </c>
      <c r="O10" s="120">
        <f t="shared" si="10"/>
        <v>0.65023106411180231</v>
      </c>
      <c r="P10" s="121">
        <f t="shared" si="11"/>
        <v>0.65653780648478421</v>
      </c>
      <c r="Q10" s="121">
        <f t="shared" si="12"/>
        <v>-3.8071828776218286E-3</v>
      </c>
      <c r="R10" s="119">
        <f t="shared" si="13"/>
        <v>3.790235137526321E-2</v>
      </c>
      <c r="S10" s="120">
        <f t="shared" si="14"/>
        <v>1.6057423906664829</v>
      </c>
      <c r="T10" s="121">
        <f t="shared" si="15"/>
        <v>2.0839227310290243</v>
      </c>
      <c r="U10" s="121">
        <f t="shared" si="16"/>
        <v>-0.15505587593077763</v>
      </c>
      <c r="V10" s="119">
        <f t="shared" si="17"/>
        <v>-0.24576506145630206</v>
      </c>
    </row>
    <row r="11" spans="1:26">
      <c r="A11" s="116"/>
      <c r="B11" s="170" t="s">
        <v>69</v>
      </c>
      <c r="C11" s="75">
        <f>'[1]THCE summary'!$D44</f>
        <v>819478889.53000021</v>
      </c>
      <c r="D11" s="109">
        <v>1915519</v>
      </c>
      <c r="E11" s="13">
        <f>C11/D11</f>
        <v>427.81036864160586</v>
      </c>
      <c r="F11" s="60">
        <v>281.64359293673448</v>
      </c>
      <c r="G11" s="75">
        <f>'[1]THCE summary'!$H44</f>
        <v>1265610810.4699991</v>
      </c>
      <c r="H11" s="109">
        <v>2674245</v>
      </c>
      <c r="I11" s="13">
        <f t="shared" si="4"/>
        <v>473.2591106910545</v>
      </c>
      <c r="J11" s="14">
        <v>272.16755136278852</v>
      </c>
      <c r="K11" s="326">
        <f>'[1]THCE summary'!$K44</f>
        <v>1559882474.6399982</v>
      </c>
      <c r="L11" s="109">
        <v>3231684</v>
      </c>
      <c r="M11" s="13">
        <f>K11/L11</f>
        <v>482.68409740556262</v>
      </c>
      <c r="N11" s="14">
        <v>264.14246341344824</v>
      </c>
      <c r="O11" s="120">
        <f>G11/C11-1</f>
        <v>0.54440929063574917</v>
      </c>
      <c r="P11" s="121">
        <f t="shared" si="11"/>
        <v>0.39609421780728882</v>
      </c>
      <c r="Q11" s="121">
        <f t="shared" si="12"/>
        <v>0.10623571886244521</v>
      </c>
      <c r="R11" s="119">
        <f>J11/F11-1</f>
        <v>-3.3645507341878544E-2</v>
      </c>
      <c r="S11" s="120">
        <f>K11/G11-1</f>
        <v>0.23251355135052765</v>
      </c>
      <c r="T11" s="121">
        <f t="shared" ref="T11:U11" si="18">L11/H11-1</f>
        <v>0.20844724398849013</v>
      </c>
      <c r="U11" s="121">
        <f t="shared" si="18"/>
        <v>1.9915066612760546E-2</v>
      </c>
      <c r="V11" s="119">
        <f>N11/J11-1</f>
        <v>-2.9485836607476945E-2</v>
      </c>
    </row>
    <row r="12" spans="1:26">
      <c r="A12" s="116"/>
      <c r="B12" s="170" t="s">
        <v>152</v>
      </c>
      <c r="C12" s="75">
        <f>'[1]THCE summary'!$D45</f>
        <v>724183279.57770002</v>
      </c>
      <c r="D12" s="109">
        <v>1717792</v>
      </c>
      <c r="E12" s="13">
        <f t="shared" ref="E12" si="19">C12/D12</f>
        <v>421.57797892742548</v>
      </c>
      <c r="F12" s="14">
        <v>205.40292552812841</v>
      </c>
      <c r="G12" s="75">
        <f>'[1]THCE summary'!$H45</f>
        <v>979622718.22999978</v>
      </c>
      <c r="H12" s="109">
        <v>2401031</v>
      </c>
      <c r="I12" s="13">
        <f t="shared" si="4"/>
        <v>408.00086222543558</v>
      </c>
      <c r="J12" s="14">
        <v>195.577017758143</v>
      </c>
      <c r="K12" s="326">
        <f>'[1]THCE summary'!$K45</f>
        <v>1021664502.4654992</v>
      </c>
      <c r="L12" s="109">
        <v>2545286</v>
      </c>
      <c r="M12" s="13">
        <f t="shared" ref="M12" si="20">K12/L12</f>
        <v>401.39477546550728</v>
      </c>
      <c r="N12" s="14">
        <v>192.41061069490652</v>
      </c>
      <c r="O12" s="120">
        <f>G12/C12-1</f>
        <v>0.35272761171903411</v>
      </c>
      <c r="P12" s="121">
        <f>H12/D12-1</f>
        <v>0.3977425672025483</v>
      </c>
      <c r="Q12" s="121">
        <f>I12/E12-1</f>
        <v>-3.220546940457536E-2</v>
      </c>
      <c r="R12" s="119">
        <f>J12/F12-1</f>
        <v>-4.7837233791686251E-2</v>
      </c>
      <c r="S12" s="120">
        <f>K12/G12-1</f>
        <v>4.2916301810008273E-2</v>
      </c>
      <c r="T12" s="121">
        <f>L12/H12-1</f>
        <v>6.0080440444125971E-2</v>
      </c>
      <c r="U12" s="121">
        <f>M12/I12-1</f>
        <v>-1.619135490031931E-2</v>
      </c>
      <c r="V12" s="119">
        <f>N12/J12-1</f>
        <v>-1.6190077441267436E-2</v>
      </c>
    </row>
    <row r="13" spans="1:26" s="10" customFormat="1">
      <c r="A13" s="116"/>
      <c r="B13" s="171"/>
      <c r="C13" s="75"/>
      <c r="D13" s="109"/>
      <c r="E13" s="13"/>
      <c r="F13" s="14"/>
      <c r="G13" s="75"/>
      <c r="H13" s="109"/>
      <c r="I13" s="13"/>
      <c r="J13" s="14"/>
      <c r="K13" s="326"/>
      <c r="L13" s="109"/>
      <c r="M13" s="13"/>
      <c r="N13" s="13"/>
      <c r="O13" s="120"/>
      <c r="P13" s="121"/>
      <c r="Q13" s="121"/>
      <c r="R13" s="119"/>
      <c r="S13" s="120"/>
      <c r="T13" s="121"/>
      <c r="U13" s="121"/>
      <c r="V13" s="119"/>
      <c r="W13" s="45"/>
      <c r="X13" s="45"/>
      <c r="Y13" s="45"/>
      <c r="Z13" s="45"/>
    </row>
    <row r="14" spans="1:26">
      <c r="A14" s="116" t="s">
        <v>50</v>
      </c>
      <c r="B14" s="171" t="s">
        <v>59</v>
      </c>
      <c r="C14" s="100"/>
      <c r="D14" s="109"/>
      <c r="F14" s="14"/>
      <c r="G14" s="100"/>
      <c r="H14" s="109"/>
      <c r="J14" s="14"/>
      <c r="K14" s="102"/>
      <c r="L14" s="109"/>
      <c r="M14" s="13"/>
      <c r="N14" s="13"/>
      <c r="O14" s="120"/>
      <c r="P14" s="121"/>
      <c r="Q14" s="121"/>
      <c r="R14" s="119"/>
      <c r="S14" s="120"/>
      <c r="T14" s="121"/>
      <c r="U14" s="121"/>
      <c r="V14" s="119"/>
    </row>
    <row r="15" spans="1:26" ht="16">
      <c r="A15" s="116"/>
      <c r="B15" s="170" t="s">
        <v>207</v>
      </c>
      <c r="C15" s="77">
        <f>'[1]THCE summary'!$D$53</f>
        <v>5534677188.1299992</v>
      </c>
      <c r="D15" s="109">
        <v>5918755.5616438352</v>
      </c>
      <c r="E15" s="114" t="s">
        <v>32</v>
      </c>
      <c r="F15" s="60" t="s">
        <v>32</v>
      </c>
      <c r="G15" s="77">
        <f>'[1]THCE summary'!$H$53</f>
        <v>5770512504</v>
      </c>
      <c r="H15" s="109">
        <v>6095753.5232876725</v>
      </c>
      <c r="I15" s="114" t="s">
        <v>32</v>
      </c>
      <c r="J15" s="60" t="s">
        <v>32</v>
      </c>
      <c r="K15" s="102">
        <f>'[1]THCE summary'!$K$53</f>
        <v>6205453083.8999996</v>
      </c>
      <c r="L15" s="109">
        <v>11187820.397</v>
      </c>
      <c r="M15" s="114" t="s">
        <v>32</v>
      </c>
      <c r="N15" s="60" t="s">
        <v>32</v>
      </c>
      <c r="O15" s="120">
        <f t="shared" ref="O15:O24" si="21">G15/C15-1</f>
        <v>4.2610491606590362E-2</v>
      </c>
      <c r="P15" s="121">
        <f t="shared" ref="P15:P20" si="22">H15/D15-1</f>
        <v>2.9904590551240728E-2</v>
      </c>
      <c r="Q15" s="121" t="s">
        <v>32</v>
      </c>
      <c r="R15" s="113" t="s">
        <v>32</v>
      </c>
      <c r="S15" s="120">
        <f t="shared" si="14"/>
        <v>7.5372955105548645E-2</v>
      </c>
      <c r="T15" s="121">
        <f t="shared" ref="T15:T21" si="23">L15/H15-1</f>
        <v>0.8353465825445614</v>
      </c>
      <c r="U15" s="126" t="s">
        <v>32</v>
      </c>
      <c r="V15" s="113" t="s">
        <v>32</v>
      </c>
    </row>
    <row r="16" spans="1:26" s="10" customFormat="1">
      <c r="A16" s="116"/>
      <c r="B16" s="325" t="s">
        <v>205</v>
      </c>
      <c r="C16" s="77">
        <v>1087877714.96</v>
      </c>
      <c r="D16" s="109">
        <v>935010.67397260258</v>
      </c>
      <c r="E16" s="13">
        <f>C16/D16</f>
        <v>1163.4922950536036</v>
      </c>
      <c r="F16" s="60" t="s">
        <v>32</v>
      </c>
      <c r="G16" s="77">
        <v>1119357594.6900001</v>
      </c>
      <c r="H16" s="109">
        <v>1050220.0438356167</v>
      </c>
      <c r="I16" s="13">
        <f>G16/H16</f>
        <v>1065.8314905149582</v>
      </c>
      <c r="J16" s="60"/>
      <c r="K16" s="102">
        <v>1223026082.3800001</v>
      </c>
      <c r="L16" s="109">
        <v>1410235.4301369863</v>
      </c>
      <c r="M16" s="13">
        <f>K16/L16</f>
        <v>867.24957850562498</v>
      </c>
      <c r="N16" s="60" t="s">
        <v>32</v>
      </c>
      <c r="O16" s="120">
        <f t="shared" ref="O16:O17" si="24">G16/C16-1</f>
        <v>2.8936965338202114E-2</v>
      </c>
      <c r="P16" s="121">
        <f t="shared" ref="P16:P17" si="25">H16/D16-1</f>
        <v>0.12321717074471583</v>
      </c>
      <c r="Q16" s="121">
        <f t="shared" ref="Q16:Q20" si="26">I16/E16-1</f>
        <v>-8.3937646131250099E-2</v>
      </c>
      <c r="R16" s="113"/>
      <c r="S16" s="120">
        <f t="shared" ref="S16:S17" si="27">K16/G16-1</f>
        <v>9.2614271062064324E-2</v>
      </c>
      <c r="T16" s="121">
        <f t="shared" ref="T16:T17" si="28">L16/H16-1</f>
        <v>0.34279995741322966</v>
      </c>
      <c r="U16" s="121">
        <f t="shared" ref="U16:U21" si="29">M16/I16-1</f>
        <v>-0.18631642410320237</v>
      </c>
      <c r="V16" s="113"/>
      <c r="W16" s="45"/>
      <c r="X16" s="45"/>
      <c r="Y16" s="45"/>
      <c r="Z16" s="45"/>
    </row>
    <row r="17" spans="1:26" s="10" customFormat="1">
      <c r="A17" s="116"/>
      <c r="B17" s="325" t="s">
        <v>206</v>
      </c>
      <c r="C17" s="77">
        <v>4446799473.1699991</v>
      </c>
      <c r="D17" s="109">
        <v>4983744.8876712322</v>
      </c>
      <c r="E17" s="114" t="s">
        <v>32</v>
      </c>
      <c r="F17" s="60" t="s">
        <v>32</v>
      </c>
      <c r="G17" s="77">
        <v>4651154909.3099995</v>
      </c>
      <c r="H17" s="109">
        <v>5045533.4794520559</v>
      </c>
      <c r="I17" s="114" t="s">
        <v>32</v>
      </c>
      <c r="J17" s="60" t="s">
        <v>32</v>
      </c>
      <c r="K17" s="102">
        <v>4982427001.5199995</v>
      </c>
      <c r="L17" s="109">
        <v>5655781.7095890418</v>
      </c>
      <c r="M17" s="114" t="s">
        <v>32</v>
      </c>
      <c r="N17" s="60" t="s">
        <v>32</v>
      </c>
      <c r="O17" s="120">
        <f t="shared" si="24"/>
        <v>4.5955622099217663E-2</v>
      </c>
      <c r="P17" s="121">
        <f t="shared" si="25"/>
        <v>1.2398024612711556E-2</v>
      </c>
      <c r="Q17" s="121"/>
      <c r="R17" s="113"/>
      <c r="S17" s="120">
        <f t="shared" si="27"/>
        <v>7.1223620513457542E-2</v>
      </c>
      <c r="T17" s="121">
        <f t="shared" si="28"/>
        <v>0.12094820748335589</v>
      </c>
      <c r="U17" s="121"/>
      <c r="V17" s="113"/>
      <c r="W17" s="45"/>
      <c r="X17" s="45"/>
      <c r="Y17" s="45"/>
      <c r="Z17" s="45"/>
    </row>
    <row r="18" spans="1:26">
      <c r="A18" s="116"/>
      <c r="B18" s="170" t="s">
        <v>159</v>
      </c>
      <c r="C18" s="77">
        <f>'[1]THCE summary'!$D$56</f>
        <v>2718005632.5599999</v>
      </c>
      <c r="D18" s="109">
        <v>4561142.5972602749</v>
      </c>
      <c r="E18" s="13">
        <f t="shared" ref="E18:E21" si="30">C18/D18</f>
        <v>595.90455123955439</v>
      </c>
      <c r="F18" s="60" t="s">
        <v>32</v>
      </c>
      <c r="G18" s="77">
        <f>'[1]THCE summary'!$H$56</f>
        <v>2553103518.4000001</v>
      </c>
      <c r="H18" s="109">
        <v>3814197.5342465751</v>
      </c>
      <c r="I18" s="13">
        <f t="shared" ref="I18:I21" si="31">G18/H18</f>
        <v>669.36845705457642</v>
      </c>
      <c r="J18" s="60" t="s">
        <v>32</v>
      </c>
      <c r="K18" s="102">
        <f>'[1]THCE summary'!$K$56</f>
        <v>2898399904.2299995</v>
      </c>
      <c r="L18" s="109">
        <v>3707076.5496999999</v>
      </c>
      <c r="M18" s="13">
        <f t="shared" ref="M18:M21" si="32">K18/L18</f>
        <v>781.85596260874524</v>
      </c>
      <c r="N18" s="60" t="s">
        <v>32</v>
      </c>
      <c r="O18" s="120">
        <f t="shared" si="21"/>
        <v>-6.0670262115933848E-2</v>
      </c>
      <c r="P18" s="121">
        <f t="shared" si="22"/>
        <v>-0.16376270793690262</v>
      </c>
      <c r="Q18" s="121">
        <f t="shared" si="26"/>
        <v>0.1232813303107152</v>
      </c>
      <c r="R18" s="113" t="s">
        <v>32</v>
      </c>
      <c r="S18" s="120">
        <f t="shared" si="14"/>
        <v>0.13524574438187797</v>
      </c>
      <c r="T18" s="121">
        <f t="shared" si="23"/>
        <v>-2.8084802526551655E-2</v>
      </c>
      <c r="U18" s="121">
        <f t="shared" si="29"/>
        <v>0.16805020369371437</v>
      </c>
      <c r="V18" s="113" t="s">
        <v>32</v>
      </c>
    </row>
    <row r="19" spans="1:26">
      <c r="A19" s="116"/>
      <c r="B19" s="170" t="s">
        <v>51</v>
      </c>
      <c r="C19" s="77">
        <f>'[1]THCE summary'!$D$47</f>
        <v>743129739.41000009</v>
      </c>
      <c r="D19" s="109">
        <v>333503.14520547946</v>
      </c>
      <c r="E19" s="13">
        <f t="shared" si="30"/>
        <v>2228.2540662461806</v>
      </c>
      <c r="F19" s="60" t="s">
        <v>32</v>
      </c>
      <c r="G19" s="77">
        <f>'[1]THCE summary'!$H$47</f>
        <v>884362805.2900002</v>
      </c>
      <c r="H19" s="109">
        <v>403464.26301369863</v>
      </c>
      <c r="I19" s="13">
        <f t="shared" si="31"/>
        <v>2191.9235143261594</v>
      </c>
      <c r="J19" s="60" t="s">
        <v>32</v>
      </c>
      <c r="K19" s="102">
        <f>'[1]THCE summary'!$K$47</f>
        <v>992674032.96000016</v>
      </c>
      <c r="L19" s="109">
        <v>404026.10029999999</v>
      </c>
      <c r="M19" s="13">
        <f t="shared" si="32"/>
        <v>2456.9552121086081</v>
      </c>
      <c r="N19" s="60" t="s">
        <v>32</v>
      </c>
      <c r="O19" s="120">
        <f t="shared" si="21"/>
        <v>0.19005169405833566</v>
      </c>
      <c r="P19" s="121">
        <f t="shared" si="22"/>
        <v>0.20977648581129382</v>
      </c>
      <c r="Q19" s="121">
        <f t="shared" si="26"/>
        <v>-1.6304492593712805E-2</v>
      </c>
      <c r="R19" s="113" t="s">
        <v>32</v>
      </c>
      <c r="S19" s="120">
        <f t="shared" si="14"/>
        <v>0.12247374835544167</v>
      </c>
      <c r="T19" s="121">
        <f t="shared" si="23"/>
        <v>1.3925329646415907E-3</v>
      </c>
      <c r="U19" s="121">
        <f t="shared" si="29"/>
        <v>0.12091284027486915</v>
      </c>
      <c r="V19" s="113" t="s">
        <v>32</v>
      </c>
    </row>
    <row r="20" spans="1:26">
      <c r="A20" s="116"/>
      <c r="B20" s="170" t="s">
        <v>52</v>
      </c>
      <c r="C20" s="77">
        <f>'[1]THCE summary'!$D$50</f>
        <v>119070887.56</v>
      </c>
      <c r="D20" s="109">
        <v>36198.969863013699</v>
      </c>
      <c r="E20" s="13">
        <f t="shared" si="30"/>
        <v>3289.3446418667481</v>
      </c>
      <c r="F20" s="60" t="s">
        <v>32</v>
      </c>
      <c r="G20" s="77">
        <f>'[1]THCE summary'!$H$50</f>
        <v>132932868.13999997</v>
      </c>
      <c r="H20" s="109">
        <v>38933.260273972606</v>
      </c>
      <c r="I20" s="13">
        <f t="shared" si="31"/>
        <v>3414.3780203495398</v>
      </c>
      <c r="J20" s="60" t="s">
        <v>32</v>
      </c>
      <c r="K20" s="102">
        <f>'[1]THCE summary'!$K$50</f>
        <v>146023017.94</v>
      </c>
      <c r="L20" s="109">
        <v>38916.276899999997</v>
      </c>
      <c r="M20" s="13">
        <f t="shared" si="32"/>
        <v>3752.2350433270767</v>
      </c>
      <c r="N20" s="60" t="s">
        <v>32</v>
      </c>
      <c r="O20" s="120">
        <f t="shared" si="21"/>
        <v>0.11641788235612927</v>
      </c>
      <c r="P20" s="121">
        <f t="shared" si="22"/>
        <v>7.5535033767705873E-2</v>
      </c>
      <c r="Q20" s="121">
        <f t="shared" si="26"/>
        <v>3.8011638212477994E-2</v>
      </c>
      <c r="R20" s="113" t="s">
        <v>32</v>
      </c>
      <c r="S20" s="120">
        <f t="shared" si="14"/>
        <v>9.8471882711610226E-2</v>
      </c>
      <c r="T20" s="121">
        <f t="shared" si="23"/>
        <v>-4.3621761581480456E-4</v>
      </c>
      <c r="U20" s="121">
        <f t="shared" si="29"/>
        <v>9.8951264612155976E-2</v>
      </c>
      <c r="V20" s="113" t="s">
        <v>32</v>
      </c>
    </row>
    <row r="21" spans="1:26" s="10" customFormat="1">
      <c r="A21" s="116"/>
      <c r="B21" s="170" t="s">
        <v>85</v>
      </c>
      <c r="C21" s="223">
        <f>'[1]THCE summary'!$D$60</f>
        <v>8304932.2300000004</v>
      </c>
      <c r="D21" s="147">
        <v>10341.895890410959</v>
      </c>
      <c r="E21" s="13">
        <f t="shared" si="30"/>
        <v>803.03769424911366</v>
      </c>
      <c r="F21" s="60" t="s">
        <v>32</v>
      </c>
      <c r="G21" s="77">
        <f>'[1]THCE summary'!$H$60</f>
        <v>138277582.37</v>
      </c>
      <c r="H21" s="109">
        <v>176638.7506849315</v>
      </c>
      <c r="I21" s="13">
        <f t="shared" si="31"/>
        <v>782.82699483446947</v>
      </c>
      <c r="J21" s="60" t="s">
        <v>32</v>
      </c>
      <c r="K21" s="102">
        <f>'[1]THCE summary'!$K$60</f>
        <v>229873819.41</v>
      </c>
      <c r="L21" s="109">
        <v>176512.78940000001</v>
      </c>
      <c r="M21" s="13">
        <f t="shared" si="32"/>
        <v>1302.3068764103955</v>
      </c>
      <c r="N21" s="60" t="s">
        <v>32</v>
      </c>
      <c r="O21" s="76" t="s">
        <v>32</v>
      </c>
      <c r="P21" s="109" t="s">
        <v>32</v>
      </c>
      <c r="Q21" s="13" t="s">
        <v>32</v>
      </c>
      <c r="R21" s="14" t="s">
        <v>32</v>
      </c>
      <c r="S21" s="120">
        <f t="shared" si="14"/>
        <v>0.66240843577167019</v>
      </c>
      <c r="T21" s="121">
        <f t="shared" si="23"/>
        <v>-7.1310108593425348E-4</v>
      </c>
      <c r="U21" s="121">
        <f t="shared" si="29"/>
        <v>0.6635947469923047</v>
      </c>
      <c r="V21" s="113" t="s">
        <v>32</v>
      </c>
      <c r="W21" s="45"/>
      <c r="X21" s="45"/>
      <c r="Y21" s="45"/>
      <c r="Z21" s="45"/>
    </row>
    <row r="22" spans="1:26" s="10" customFormat="1">
      <c r="A22" s="116"/>
      <c r="B22" s="170" t="s">
        <v>169</v>
      </c>
      <c r="C22" s="77">
        <f>'[1]THCE summary'!$D$61</f>
        <v>80582.540000000008</v>
      </c>
      <c r="D22" s="110" t="s">
        <v>32</v>
      </c>
      <c r="E22" s="110" t="s">
        <v>32</v>
      </c>
      <c r="F22" s="110" t="s">
        <v>32</v>
      </c>
      <c r="G22" s="77">
        <f>'[1]THCE summary'!$H$61</f>
        <v>34609.160000000003</v>
      </c>
      <c r="H22" s="110" t="s">
        <v>32</v>
      </c>
      <c r="I22" s="110" t="s">
        <v>32</v>
      </c>
      <c r="J22" s="60" t="s">
        <v>32</v>
      </c>
      <c r="K22" s="102">
        <f>'[1]THCE summary'!$K$61</f>
        <v>548.27</v>
      </c>
      <c r="L22" s="110" t="s">
        <v>32</v>
      </c>
      <c r="M22" s="110" t="s">
        <v>32</v>
      </c>
      <c r="N22" s="60" t="s">
        <v>32</v>
      </c>
      <c r="O22" s="120">
        <f t="shared" ref="O22" si="33">G22/C22-1</f>
        <v>-0.57051291756253897</v>
      </c>
      <c r="P22" s="109" t="s">
        <v>32</v>
      </c>
      <c r="Q22" s="109" t="s">
        <v>32</v>
      </c>
      <c r="R22" s="14" t="s">
        <v>32</v>
      </c>
      <c r="S22" s="120"/>
      <c r="T22" s="121"/>
      <c r="U22" s="121"/>
      <c r="V22" s="119"/>
      <c r="W22" s="45"/>
      <c r="X22" s="45"/>
      <c r="Y22" s="45"/>
      <c r="Z22" s="45"/>
    </row>
    <row r="23" spans="1:26" s="10" customFormat="1">
      <c r="A23" s="116"/>
      <c r="B23" s="170" t="s">
        <v>61</v>
      </c>
      <c r="C23" s="77">
        <f>'[1]THCE summary'!$D$59</f>
        <v>965269057.3791194</v>
      </c>
      <c r="D23" s="110" t="s">
        <v>32</v>
      </c>
      <c r="E23" s="114" t="s">
        <v>32</v>
      </c>
      <c r="F23" s="60" t="s">
        <v>32</v>
      </c>
      <c r="G23" s="77">
        <f>'[1]THCE summary'!$H$59</f>
        <v>1019919873.9074996</v>
      </c>
      <c r="H23" s="110" t="s">
        <v>32</v>
      </c>
      <c r="I23" s="114" t="s">
        <v>32</v>
      </c>
      <c r="J23" s="60" t="s">
        <v>32</v>
      </c>
      <c r="K23" s="102">
        <f>'[1]THCE summary'!$K$59</f>
        <v>1020741749.9745002</v>
      </c>
      <c r="L23" s="110" t="s">
        <v>32</v>
      </c>
      <c r="M23" s="114" t="s">
        <v>32</v>
      </c>
      <c r="N23" s="60" t="s">
        <v>32</v>
      </c>
      <c r="O23" s="120">
        <f t="shared" si="21"/>
        <v>5.661718472232713E-2</v>
      </c>
      <c r="P23" s="121" t="s">
        <v>32</v>
      </c>
      <c r="Q23" s="121" t="s">
        <v>32</v>
      </c>
      <c r="R23" s="119" t="s">
        <v>32</v>
      </c>
      <c r="S23" s="120">
        <f t="shared" si="14"/>
        <v>8.0582415151098097E-4</v>
      </c>
      <c r="T23" s="121" t="s">
        <v>32</v>
      </c>
      <c r="U23" s="121" t="s">
        <v>32</v>
      </c>
      <c r="V23" s="119" t="s">
        <v>32</v>
      </c>
      <c r="W23" s="45"/>
      <c r="X23" s="45"/>
      <c r="Y23" s="45"/>
      <c r="Z23" s="45"/>
    </row>
    <row r="24" spans="1:26" s="10" customFormat="1" ht="16">
      <c r="A24" s="116"/>
      <c r="B24" s="170" t="s">
        <v>164</v>
      </c>
      <c r="C24" s="77">
        <f>'[1]THCE summary'!$D$46</f>
        <v>325855762.61999989</v>
      </c>
      <c r="D24" s="110" t="s">
        <v>32</v>
      </c>
      <c r="E24" s="114" t="s">
        <v>32</v>
      </c>
      <c r="F24" s="60" t="s">
        <v>32</v>
      </c>
      <c r="G24" s="77">
        <f>'[1]THCE summary'!$H$46</f>
        <v>398463885.99000001</v>
      </c>
      <c r="H24" s="110" t="s">
        <v>32</v>
      </c>
      <c r="I24" s="114" t="s">
        <v>32</v>
      </c>
      <c r="J24" s="60" t="s">
        <v>32</v>
      </c>
      <c r="K24" s="102">
        <f>'[1]THCE summary'!$K$46</f>
        <v>459600427.4000001</v>
      </c>
      <c r="L24" s="110" t="s">
        <v>32</v>
      </c>
      <c r="M24" s="114" t="s">
        <v>32</v>
      </c>
      <c r="N24" s="60" t="s">
        <v>32</v>
      </c>
      <c r="O24" s="120">
        <f t="shared" si="21"/>
        <v>0.22282289190224591</v>
      </c>
      <c r="P24" s="109" t="s">
        <v>32</v>
      </c>
      <c r="Q24" s="13" t="s">
        <v>32</v>
      </c>
      <c r="R24" s="14" t="s">
        <v>32</v>
      </c>
      <c r="S24" s="120">
        <f t="shared" si="14"/>
        <v>0.15343057064783627</v>
      </c>
      <c r="T24" s="109" t="s">
        <v>32</v>
      </c>
      <c r="U24" s="13" t="s">
        <v>32</v>
      </c>
      <c r="V24" s="14" t="s">
        <v>32</v>
      </c>
      <c r="W24" s="45"/>
      <c r="X24" s="45"/>
      <c r="Y24" s="45"/>
      <c r="Z24" s="45"/>
    </row>
    <row r="25" spans="1:26" s="10" customFormat="1" ht="16">
      <c r="A25" s="116"/>
      <c r="B25" s="170" t="s">
        <v>208</v>
      </c>
      <c r="C25" s="110" t="s">
        <v>32</v>
      </c>
      <c r="D25" s="110" t="s">
        <v>32</v>
      </c>
      <c r="E25" s="114" t="s">
        <v>32</v>
      </c>
      <c r="F25" s="60" t="s">
        <v>32</v>
      </c>
      <c r="G25" s="77">
        <f>'[1]THCE summary'!$H$62</f>
        <v>635383191.50999999</v>
      </c>
      <c r="H25" s="110" t="s">
        <v>32</v>
      </c>
      <c r="I25" s="114" t="s">
        <v>32</v>
      </c>
      <c r="J25" s="60" t="s">
        <v>32</v>
      </c>
      <c r="K25" s="102">
        <f>'[1]THCE summary'!$K$62</f>
        <v>50747096.580000006</v>
      </c>
      <c r="L25" s="110" t="s">
        <v>32</v>
      </c>
      <c r="M25" s="114" t="s">
        <v>32</v>
      </c>
      <c r="N25" s="60" t="s">
        <v>32</v>
      </c>
      <c r="O25" s="76" t="s">
        <v>32</v>
      </c>
      <c r="P25" s="121" t="s">
        <v>32</v>
      </c>
      <c r="Q25" s="121" t="s">
        <v>32</v>
      </c>
      <c r="R25" s="119" t="s">
        <v>32</v>
      </c>
      <c r="S25" s="120">
        <f t="shared" si="14"/>
        <v>-0.92013150920879949</v>
      </c>
      <c r="T25" s="121" t="s">
        <v>32</v>
      </c>
      <c r="U25" s="121" t="s">
        <v>32</v>
      </c>
      <c r="V25" s="119" t="s">
        <v>32</v>
      </c>
      <c r="W25" s="45"/>
      <c r="X25" s="45"/>
      <c r="Y25" s="45"/>
      <c r="Z25" s="45"/>
    </row>
    <row r="26" spans="1:26" s="10" customFormat="1" ht="16">
      <c r="A26" s="116"/>
      <c r="B26" s="327" t="s">
        <v>209</v>
      </c>
      <c r="C26" s="77">
        <v>6790104493.7176991</v>
      </c>
      <c r="D26" s="110">
        <v>11756401.271232877</v>
      </c>
      <c r="E26" s="114">
        <f t="shared" ref="E26" si="34">C26/D26</f>
        <v>577.56658156375011</v>
      </c>
      <c r="F26" s="60"/>
      <c r="G26" s="77">
        <v>7951297364.3700008</v>
      </c>
      <c r="H26" s="110">
        <v>14021747.578082193</v>
      </c>
      <c r="I26" s="114">
        <f t="shared" ref="I26" si="35">G26/H26</f>
        <v>567.06892775611709</v>
      </c>
      <c r="J26" s="60"/>
      <c r="K26" s="102">
        <v>8696845027.2586193</v>
      </c>
      <c r="L26" s="110">
        <v>15833435.284931507</v>
      </c>
      <c r="M26" s="114">
        <f t="shared" ref="M26" si="36">K26/L26</f>
        <v>549.27088599246076</v>
      </c>
      <c r="N26" s="114"/>
      <c r="O26" s="328">
        <f t="shared" ref="O26" si="37">G26/C26-1</f>
        <v>0.17101251854469313</v>
      </c>
      <c r="P26" s="16">
        <f t="shared" ref="P26" si="38">H26/D26-1</f>
        <v>0.19269045472209823</v>
      </c>
      <c r="Q26" s="16">
        <f t="shared" ref="Q26" si="39">I26/E26-1</f>
        <v>-1.8175659989209891E-2</v>
      </c>
      <c r="R26" s="119"/>
      <c r="S26" s="329">
        <f t="shared" si="14"/>
        <v>9.3764278799260969E-2</v>
      </c>
      <c r="T26" s="16">
        <f t="shared" ref="T26" si="40">L26/H26-1</f>
        <v>0.12920555706488512</v>
      </c>
      <c r="U26" s="16">
        <f t="shared" ref="U26" si="41">M26/I26-1</f>
        <v>-3.1386028915537434E-2</v>
      </c>
      <c r="V26" s="119"/>
      <c r="W26" s="45"/>
      <c r="X26" s="45"/>
      <c r="Y26" s="45"/>
      <c r="Z26" s="45"/>
    </row>
    <row r="27" spans="1:26" s="10" customFormat="1">
      <c r="A27" s="117"/>
      <c r="B27" s="172"/>
      <c r="C27" s="84"/>
      <c r="D27" s="111"/>
      <c r="E27" s="82"/>
      <c r="F27" s="83"/>
      <c r="G27" s="84"/>
      <c r="H27" s="111"/>
      <c r="I27" s="82"/>
      <c r="J27" s="83"/>
      <c r="K27" s="103"/>
      <c r="L27" s="111"/>
      <c r="M27" s="82"/>
      <c r="N27" s="82"/>
      <c r="O27" s="122"/>
      <c r="P27" s="123"/>
      <c r="Q27" s="123"/>
      <c r="R27" s="124"/>
      <c r="S27" s="122"/>
      <c r="T27" s="123"/>
      <c r="U27" s="123"/>
      <c r="V27" s="124"/>
      <c r="W27" s="45"/>
      <c r="X27" s="45"/>
      <c r="Y27" s="45"/>
      <c r="Z27" s="45"/>
    </row>
    <row r="28" spans="1:26" s="10" customFormat="1">
      <c r="A28" s="221" t="s">
        <v>67</v>
      </c>
      <c r="B28" s="170"/>
      <c r="C28" s="77"/>
      <c r="D28" s="109"/>
      <c r="E28" s="13"/>
      <c r="F28" s="14"/>
      <c r="G28" s="77"/>
      <c r="H28" s="109"/>
      <c r="I28" s="13"/>
      <c r="J28" s="14"/>
      <c r="K28" s="102"/>
      <c r="L28" s="109"/>
      <c r="M28" s="13"/>
      <c r="N28" s="13"/>
      <c r="O28" s="120"/>
      <c r="P28" s="121"/>
      <c r="Q28" s="121"/>
      <c r="R28" s="119"/>
      <c r="S28" s="120"/>
      <c r="T28" s="121"/>
      <c r="U28" s="121"/>
      <c r="V28" s="119"/>
      <c r="W28" s="45"/>
      <c r="X28" s="45"/>
      <c r="Y28" s="45"/>
      <c r="Z28" s="45"/>
    </row>
    <row r="29" spans="1:26">
      <c r="A29" s="116" t="s">
        <v>45</v>
      </c>
      <c r="B29" s="116" t="s">
        <v>35</v>
      </c>
      <c r="C29" s="75"/>
      <c r="D29" s="109"/>
      <c r="E29" s="13"/>
      <c r="F29" s="14"/>
      <c r="G29" s="75"/>
      <c r="H29" s="109"/>
      <c r="I29" s="13"/>
      <c r="J29" s="14"/>
      <c r="K29" s="102"/>
      <c r="L29" s="109"/>
      <c r="M29" s="13"/>
      <c r="N29" s="13"/>
      <c r="O29" s="120"/>
      <c r="P29" s="121"/>
      <c r="Q29" s="121"/>
      <c r="R29" s="119"/>
      <c r="S29" s="120"/>
      <c r="T29" s="121"/>
      <c r="U29" s="121"/>
      <c r="V29" s="119"/>
    </row>
    <row r="30" spans="1:26">
      <c r="A30" s="116"/>
      <c r="B30" s="170" t="s">
        <v>41</v>
      </c>
      <c r="C30" s="77">
        <f>'[1]THCE summary'!$D67</f>
        <v>382577454.31</v>
      </c>
      <c r="D30" s="109">
        <v>1021361</v>
      </c>
      <c r="E30" s="13">
        <f>C30/D30</f>
        <v>374.57613352184001</v>
      </c>
      <c r="F30" s="14">
        <v>194.69373166897046</v>
      </c>
      <c r="G30" s="77">
        <f>'[1]THCE summary'!$H67</f>
        <v>164816633.77000028</v>
      </c>
      <c r="H30" s="109">
        <v>492020</v>
      </c>
      <c r="I30" s="13">
        <f t="shared" ref="I30:I34" si="42">G30/H30</f>
        <v>334.97954101459345</v>
      </c>
      <c r="J30" s="14">
        <v>191.49611582709846</v>
      </c>
      <c r="K30" s="102">
        <f>'[1]THCE summary'!$K67</f>
        <v>7392566.1400000015</v>
      </c>
      <c r="L30" s="109">
        <v>26497</v>
      </c>
      <c r="M30" s="13">
        <f>K30/L30</f>
        <v>278.99634449182935</v>
      </c>
      <c r="N30" s="14">
        <v>158.15002050530097</v>
      </c>
      <c r="O30" s="120">
        <f t="shared" ref="O30:O34" si="43">G30/C30-1</f>
        <v>-0.56919407583163428</v>
      </c>
      <c r="P30" s="121">
        <f t="shared" ref="P30:P34" si="44">H30/D30-1</f>
        <v>-0.51827022962498082</v>
      </c>
      <c r="Q30" s="121">
        <f t="shared" ref="Q30:Q34" si="45">I30/E30-1</f>
        <v>-0.10571039893799816</v>
      </c>
      <c r="R30" s="119">
        <f t="shared" ref="R30:R34" si="46">J30/F30-1</f>
        <v>-1.6423825330487585E-2</v>
      </c>
      <c r="S30" s="120">
        <f t="shared" ref="S30:V34" si="47">K30/G30-1</f>
        <v>-0.95514672293139879</v>
      </c>
      <c r="T30" s="121">
        <f t="shared" si="47"/>
        <v>-0.94614649810983298</v>
      </c>
      <c r="U30" s="121">
        <f t="shared" si="47"/>
        <v>-0.16712422601452304</v>
      </c>
      <c r="V30" s="119">
        <f t="shared" si="47"/>
        <v>-0.1741345780188337</v>
      </c>
    </row>
    <row r="31" spans="1:26">
      <c r="A31" s="116"/>
      <c r="B31" s="170" t="s">
        <v>37</v>
      </c>
      <c r="C31" s="77">
        <f>'[1]THCE summary'!$D68</f>
        <v>51752404.910000011</v>
      </c>
      <c r="D31" s="109">
        <v>162998</v>
      </c>
      <c r="E31" s="13">
        <f t="shared" ref="E31:E34" si="48">C31/D31</f>
        <v>317.50331237193103</v>
      </c>
      <c r="F31" s="14">
        <v>238.85282141726697</v>
      </c>
      <c r="G31" s="77">
        <f>'[1]THCE summary'!$H68</f>
        <v>16223236.510000015</v>
      </c>
      <c r="H31" s="109">
        <v>72459</v>
      </c>
      <c r="I31" s="13">
        <f t="shared" si="42"/>
        <v>223.8953961550672</v>
      </c>
      <c r="J31" s="14">
        <v>189.41394861671338</v>
      </c>
      <c r="K31" s="102">
        <f>'[1]THCE summary'!$K68</f>
        <v>1216560.8399999989</v>
      </c>
      <c r="L31" s="109">
        <v>4065</v>
      </c>
      <c r="M31" s="13">
        <f t="shared" ref="M31:M34" si="49">K31/L31</f>
        <v>299.27695940959381</v>
      </c>
      <c r="N31" s="14">
        <v>258.12602030532224</v>
      </c>
      <c r="O31" s="120">
        <f t="shared" si="43"/>
        <v>-0.68652207490235428</v>
      </c>
      <c r="P31" s="121">
        <f t="shared" si="44"/>
        <v>-0.55546080320003921</v>
      </c>
      <c r="Q31" s="121">
        <f t="shared" si="45"/>
        <v>-0.29482500676153345</v>
      </c>
      <c r="R31" s="119">
        <f t="shared" si="46"/>
        <v>-0.20698467159483835</v>
      </c>
      <c r="S31" s="120">
        <f t="shared" si="47"/>
        <v>-0.92501121220478355</v>
      </c>
      <c r="T31" s="121">
        <f t="shared" si="47"/>
        <v>-0.94389930857450421</v>
      </c>
      <c r="U31" s="121">
        <f t="shared" si="47"/>
        <v>0.33668206023458502</v>
      </c>
      <c r="V31" s="119">
        <f t="shared" si="47"/>
        <v>0.36276141324549682</v>
      </c>
    </row>
    <row r="32" spans="1:26">
      <c r="A32" s="116"/>
      <c r="B32" s="170" t="s">
        <v>38</v>
      </c>
      <c r="C32" s="77">
        <f>'[1]THCE summary'!$D69</f>
        <v>23433096.689999998</v>
      </c>
      <c r="D32" s="109">
        <v>47497</v>
      </c>
      <c r="E32" s="13">
        <f t="shared" si="48"/>
        <v>493.35951091647888</v>
      </c>
      <c r="F32" s="14">
        <v>295.61433029116625</v>
      </c>
      <c r="G32" s="77">
        <f>'[1]THCE summary'!$H69</f>
        <v>9609386.3000000026</v>
      </c>
      <c r="H32" s="109">
        <v>20785</v>
      </c>
      <c r="I32" s="13">
        <f t="shared" si="42"/>
        <v>462.32313206639418</v>
      </c>
      <c r="J32" s="14">
        <v>285.96976056487705</v>
      </c>
      <c r="K32" s="102">
        <f>'[1]THCE summary'!$K69</f>
        <v>1960080.4200000002</v>
      </c>
      <c r="L32" s="109">
        <v>835</v>
      </c>
      <c r="M32" s="13">
        <f t="shared" si="49"/>
        <v>2347.4017005988026</v>
      </c>
      <c r="N32" s="14">
        <v>1639.8900922939895</v>
      </c>
      <c r="O32" s="120">
        <f t="shared" si="43"/>
        <v>-0.58992247473204085</v>
      </c>
      <c r="P32" s="121">
        <f t="shared" si="44"/>
        <v>-0.56239341432090451</v>
      </c>
      <c r="Q32" s="121">
        <f t="shared" si="45"/>
        <v>-6.290824067104861E-2</v>
      </c>
      <c r="R32" s="119">
        <f t="shared" si="46"/>
        <v>-3.2625514861846394E-2</v>
      </c>
      <c r="S32" s="120">
        <f t="shared" si="47"/>
        <v>-0.79602439127668334</v>
      </c>
      <c r="T32" s="121">
        <f t="shared" si="47"/>
        <v>-0.95982679817175853</v>
      </c>
      <c r="U32" s="121">
        <f t="shared" si="47"/>
        <v>4.0774048231307027</v>
      </c>
      <c r="V32" s="119">
        <f t="shared" si="47"/>
        <v>4.7344877621141093</v>
      </c>
    </row>
    <row r="33" spans="1:26">
      <c r="A33" s="116"/>
      <c r="B33" s="170" t="s">
        <v>69</v>
      </c>
      <c r="C33" s="77">
        <f>'[1]THCE summary'!$D70</f>
        <v>205933087.24000004</v>
      </c>
      <c r="D33" s="109">
        <v>368155</v>
      </c>
      <c r="E33" s="13">
        <f t="shared" si="48"/>
        <v>559.36517836237465</v>
      </c>
      <c r="F33" s="14">
        <v>273.13437876017503</v>
      </c>
      <c r="G33" s="77">
        <f>'[1]THCE summary'!$H70</f>
        <v>90948481.029999971</v>
      </c>
      <c r="H33" s="109">
        <v>164887</v>
      </c>
      <c r="I33" s="13">
        <f t="shared" si="42"/>
        <v>551.58066451569846</v>
      </c>
      <c r="J33" s="14">
        <v>274.36990263039297</v>
      </c>
      <c r="K33" s="102">
        <f>'[1]THCE summary'!$K70</f>
        <v>3735532.4499999969</v>
      </c>
      <c r="L33" s="109">
        <v>7637</v>
      </c>
      <c r="M33" s="13">
        <f t="shared" si="49"/>
        <v>489.13610711012137</v>
      </c>
      <c r="N33" s="14">
        <v>489.13610711012137</v>
      </c>
      <c r="O33" s="120">
        <f t="shared" si="43"/>
        <v>-0.5583590658066222</v>
      </c>
      <c r="P33" s="121">
        <f t="shared" si="44"/>
        <v>-0.55212614252149228</v>
      </c>
      <c r="Q33" s="121">
        <f t="shared" si="45"/>
        <v>-1.3916693687416326E-2</v>
      </c>
      <c r="R33" s="119">
        <f t="shared" si="46"/>
        <v>4.5235018595106702E-3</v>
      </c>
      <c r="S33" s="120">
        <f t="shared" si="47"/>
        <v>-0.95892693965094589</v>
      </c>
      <c r="T33" s="121">
        <f t="shared" si="47"/>
        <v>-0.95368343168351655</v>
      </c>
      <c r="U33" s="121">
        <f t="shared" si="47"/>
        <v>-0.11321020010809291</v>
      </c>
      <c r="V33" s="119">
        <f t="shared" si="47"/>
        <v>0.7827615289459886</v>
      </c>
    </row>
    <row r="34" spans="1:26" s="10" customFormat="1">
      <c r="A34" s="116"/>
      <c r="B34" s="170" t="s">
        <v>152</v>
      </c>
      <c r="C34" s="77">
        <f>'[1]THCE summary'!$D71</f>
        <v>299413754.09539992</v>
      </c>
      <c r="D34" s="109">
        <v>872168</v>
      </c>
      <c r="E34" s="13">
        <f t="shared" si="48"/>
        <v>343.29825686725485</v>
      </c>
      <c r="F34" s="14">
        <v>343.1604132188213</v>
      </c>
      <c r="G34" s="77">
        <f>'[1]THCE summary'!$H71</f>
        <v>115595090.62799996</v>
      </c>
      <c r="H34" s="109">
        <v>366766</v>
      </c>
      <c r="I34" s="13">
        <f t="shared" si="42"/>
        <v>315.1739545868482</v>
      </c>
      <c r="J34" s="14">
        <v>322.33037871161662</v>
      </c>
      <c r="K34" s="102">
        <f>'[1]THCE summary'!$K71</f>
        <v>5289509.0993000017</v>
      </c>
      <c r="L34" s="109">
        <v>18341</v>
      </c>
      <c r="M34" s="13">
        <f t="shared" si="49"/>
        <v>288.39807531214228</v>
      </c>
      <c r="N34" s="14">
        <v>215.20685777371656</v>
      </c>
      <c r="O34" s="120">
        <f t="shared" si="43"/>
        <v>-0.61392858862733213</v>
      </c>
      <c r="P34" s="121">
        <f t="shared" si="44"/>
        <v>-0.57947780702800378</v>
      </c>
      <c r="Q34" s="121">
        <f t="shared" si="45"/>
        <v>-8.1923813237658405E-2</v>
      </c>
      <c r="R34" s="119">
        <f t="shared" si="46"/>
        <v>-6.0700575313511251E-2</v>
      </c>
      <c r="S34" s="120">
        <f t="shared" si="47"/>
        <v>-0.9542410575521556</v>
      </c>
      <c r="T34" s="121">
        <f t="shared" si="47"/>
        <v>-0.9499926383579721</v>
      </c>
      <c r="U34" s="121">
        <f t="shared" si="47"/>
        <v>-8.4955875588785812E-2</v>
      </c>
      <c r="V34" s="119">
        <f t="shared" si="47"/>
        <v>-0.33234075350291947</v>
      </c>
      <c r="W34" s="45"/>
      <c r="X34" s="45"/>
      <c r="Y34" s="45"/>
      <c r="Z34" s="45"/>
    </row>
    <row r="35" spans="1:26" s="10" customFormat="1">
      <c r="A35" s="117"/>
      <c r="B35" s="172"/>
      <c r="C35" s="84"/>
      <c r="D35" s="111"/>
      <c r="E35" s="82"/>
      <c r="F35" s="83"/>
      <c r="G35" s="84"/>
      <c r="H35" s="111"/>
      <c r="I35" s="82"/>
      <c r="J35" s="83"/>
      <c r="K35" s="103"/>
      <c r="L35" s="111"/>
      <c r="M35" s="82"/>
      <c r="N35" s="82"/>
      <c r="O35" s="122"/>
      <c r="P35" s="123"/>
      <c r="Q35" s="123"/>
      <c r="R35" s="124"/>
      <c r="S35" s="122"/>
      <c r="T35" s="123"/>
      <c r="U35" s="123"/>
      <c r="V35" s="124"/>
      <c r="W35" s="45"/>
      <c r="X35" s="45"/>
      <c r="Y35" s="45"/>
      <c r="Z35" s="45"/>
    </row>
    <row r="36" spans="1:26" s="96" customFormat="1">
      <c r="A36" s="222" t="s">
        <v>18</v>
      </c>
      <c r="B36" s="173"/>
      <c r="C36" s="101"/>
      <c r="D36" s="109"/>
      <c r="E36" s="97"/>
      <c r="F36" s="98"/>
      <c r="G36" s="101"/>
      <c r="H36" s="109"/>
      <c r="I36" s="97"/>
      <c r="J36" s="98"/>
      <c r="K36" s="104"/>
      <c r="L36" s="109"/>
      <c r="M36" s="97"/>
      <c r="N36" s="97"/>
      <c r="O36" s="127"/>
      <c r="P36" s="128"/>
      <c r="Q36" s="128"/>
      <c r="R36" s="129"/>
      <c r="S36" s="127"/>
      <c r="T36" s="128"/>
      <c r="U36" s="128"/>
      <c r="V36" s="129"/>
      <c r="W36" s="95"/>
      <c r="X36" s="95"/>
      <c r="Y36" s="95"/>
      <c r="Z36" s="95"/>
    </row>
    <row r="37" spans="1:26">
      <c r="A37" s="116" t="s">
        <v>9</v>
      </c>
      <c r="B37" s="116" t="s">
        <v>35</v>
      </c>
      <c r="C37" s="77"/>
      <c r="D37" s="109"/>
      <c r="E37" s="13"/>
      <c r="F37" s="14"/>
      <c r="G37" s="77"/>
      <c r="H37" s="109"/>
      <c r="I37" s="13"/>
      <c r="J37" s="14"/>
      <c r="K37" s="102"/>
      <c r="L37" s="109"/>
      <c r="M37" s="13"/>
      <c r="N37" s="13"/>
      <c r="O37" s="120"/>
      <c r="P37" s="121"/>
      <c r="Q37" s="121"/>
      <c r="R37" s="119"/>
      <c r="S37" s="120"/>
      <c r="T37" s="121"/>
      <c r="U37" s="121"/>
      <c r="V37" s="119"/>
    </row>
    <row r="38" spans="1:26" ht="16">
      <c r="A38" s="116"/>
      <c r="B38" s="170" t="s">
        <v>131</v>
      </c>
      <c r="C38" s="77">
        <f>'[1]THCE summary'!$D75</f>
        <v>18531845.949999977</v>
      </c>
      <c r="D38" s="109">
        <v>20349</v>
      </c>
      <c r="E38" s="13">
        <f>C38/D38</f>
        <v>910.70057250970456</v>
      </c>
      <c r="F38" s="14">
        <v>242.14477809243141</v>
      </c>
      <c r="G38" s="77">
        <f>'[1]THCE summary'!$H75</f>
        <v>21104513.379999995</v>
      </c>
      <c r="H38" s="109">
        <v>21712</v>
      </c>
      <c r="I38" s="13">
        <f>G38/H38</f>
        <v>972.02069731024301</v>
      </c>
      <c r="J38" s="14">
        <v>245.87399683601026</v>
      </c>
      <c r="K38" s="102">
        <f>'[1]THCE summary'!$K75</f>
        <v>22162770.149999972</v>
      </c>
      <c r="L38" s="109">
        <v>21315</v>
      </c>
      <c r="M38" s="13">
        <f>K38/L38</f>
        <v>1039.7734060520747</v>
      </c>
      <c r="N38" s="14">
        <v>255.66154538469172</v>
      </c>
      <c r="O38" s="120">
        <f t="shared" ref="O38:O43" si="50">G38/C38-1</f>
        <v>0.1388241320881487</v>
      </c>
      <c r="P38" s="121">
        <f t="shared" ref="P38:P43" si="51">H38/D38-1</f>
        <v>6.6981178436286815E-2</v>
      </c>
      <c r="Q38" s="121">
        <f t="shared" ref="Q38:Q43" si="52">I38/E38-1</f>
        <v>6.7332915616328926E-2</v>
      </c>
      <c r="R38" s="119">
        <f t="shared" ref="R38:R43" si="53">J38/F38-1</f>
        <v>1.5400781189488733E-2</v>
      </c>
      <c r="S38" s="120">
        <f t="shared" si="14"/>
        <v>5.0143623354180322E-2</v>
      </c>
      <c r="T38" s="121">
        <f t="shared" si="15"/>
        <v>-1.8284819454679413E-2</v>
      </c>
      <c r="U38" s="121">
        <f t="shared" si="16"/>
        <v>6.9702948640204543E-2</v>
      </c>
      <c r="V38" s="119">
        <f t="shared" si="17"/>
        <v>3.9807172269662239E-2</v>
      </c>
    </row>
    <row r="39" spans="1:26" ht="16">
      <c r="A39" s="116"/>
      <c r="B39" s="170" t="s">
        <v>132</v>
      </c>
      <c r="C39" s="77">
        <f>'[1]THCE summary'!$D76</f>
        <v>324964774.20000023</v>
      </c>
      <c r="D39" s="109">
        <v>314599</v>
      </c>
      <c r="E39" s="13">
        <f t="shared" ref="E39:E43" si="54">C39/D39</f>
        <v>1032.9491644919412</v>
      </c>
      <c r="F39" s="14">
        <v>1113.4732505310567</v>
      </c>
      <c r="G39" s="77">
        <f>'[1]THCE summary'!$H76</f>
        <v>345792256.42000043</v>
      </c>
      <c r="H39" s="109">
        <v>347400</v>
      </c>
      <c r="I39" s="13">
        <f t="shared" ref="I39:I43" si="55">G39/H39</f>
        <v>995.37206799079001</v>
      </c>
      <c r="J39" s="14">
        <v>1092.6608404652291</v>
      </c>
      <c r="K39" s="102">
        <f>'[1]THCE summary'!$K76</f>
        <v>396501053.45000029</v>
      </c>
      <c r="L39" s="109">
        <v>381242</v>
      </c>
      <c r="M39" s="13">
        <f t="shared" ref="M39:M43" si="56">K39/L39</f>
        <v>1040.0245866142773</v>
      </c>
      <c r="N39" s="14">
        <v>1114.0512436080255</v>
      </c>
      <c r="O39" s="120">
        <f t="shared" si="50"/>
        <v>6.4091507368062794E-2</v>
      </c>
      <c r="P39" s="121">
        <f t="shared" si="51"/>
        <v>0.10426288704032749</v>
      </c>
      <c r="Q39" s="121">
        <f t="shared" si="52"/>
        <v>-3.6378456745868593E-2</v>
      </c>
      <c r="R39" s="119">
        <f t="shared" si="53"/>
        <v>-1.8691432466744429E-2</v>
      </c>
      <c r="S39" s="120">
        <f t="shared" si="14"/>
        <v>0.14664526486217433</v>
      </c>
      <c r="T39" s="121">
        <f t="shared" si="15"/>
        <v>9.7415083477259579E-2</v>
      </c>
      <c r="U39" s="121">
        <f t="shared" si="16"/>
        <v>4.4860128246938524E-2</v>
      </c>
      <c r="V39" s="119">
        <f t="shared" si="17"/>
        <v>1.9576434288327782E-2</v>
      </c>
    </row>
    <row r="40" spans="1:26">
      <c r="A40" s="116"/>
      <c r="B40" s="170" t="s">
        <v>38</v>
      </c>
      <c r="C40" s="77">
        <f>'[1]THCE summary'!$D77</f>
        <v>359017211.76999819</v>
      </c>
      <c r="D40" s="109">
        <v>344580</v>
      </c>
      <c r="E40" s="13">
        <f t="shared" si="54"/>
        <v>1041.8979968947651</v>
      </c>
      <c r="F40" s="14">
        <v>272.13687905330283</v>
      </c>
      <c r="G40" s="77">
        <f>'[1]THCE summary'!$H77</f>
        <v>147060126.21000069</v>
      </c>
      <c r="H40" s="109">
        <v>159404</v>
      </c>
      <c r="I40" s="13">
        <f t="shared" si="55"/>
        <v>922.56233350480977</v>
      </c>
      <c r="J40" s="14">
        <v>282.40895636299047</v>
      </c>
      <c r="K40" s="102">
        <f>'[1]THCE summary'!$K77</f>
        <v>158659514.69000015</v>
      </c>
      <c r="L40" s="109">
        <v>161078</v>
      </c>
      <c r="M40" s="13">
        <f t="shared" si="56"/>
        <v>984.98562615627304</v>
      </c>
      <c r="N40" s="14">
        <v>282.74857506928805</v>
      </c>
      <c r="O40" s="120">
        <f t="shared" si="50"/>
        <v>-0.59038140404194961</v>
      </c>
      <c r="P40" s="121">
        <f t="shared" si="51"/>
        <v>-0.53739625050786466</v>
      </c>
      <c r="Q40" s="121">
        <f t="shared" si="52"/>
        <v>-0.11453680086305862</v>
      </c>
      <c r="R40" s="119">
        <f t="shared" si="53"/>
        <v>3.7745995123563025E-2</v>
      </c>
      <c r="S40" s="120">
        <f t="shared" si="14"/>
        <v>7.8875142969995871E-2</v>
      </c>
      <c r="T40" s="121">
        <f t="shared" si="15"/>
        <v>1.050161852902054E-2</v>
      </c>
      <c r="U40" s="121">
        <f t="shared" si="16"/>
        <v>6.7662953910460955E-2</v>
      </c>
      <c r="V40" s="119">
        <f t="shared" si="17"/>
        <v>1.2025776755502093E-3</v>
      </c>
    </row>
    <row r="41" spans="1:26" ht="16">
      <c r="A41" s="116"/>
      <c r="B41" s="170" t="s">
        <v>130</v>
      </c>
      <c r="C41" s="77">
        <f>'[1]THCE summary'!$D78</f>
        <v>79741886.460000008</v>
      </c>
      <c r="D41" s="109">
        <v>99827</v>
      </c>
      <c r="E41" s="13">
        <f t="shared" si="54"/>
        <v>798.80078996664236</v>
      </c>
      <c r="F41" s="14">
        <v>136.62503315742921</v>
      </c>
      <c r="G41" s="77">
        <f>'[1]THCE summary'!$H78</f>
        <v>79748129.299999908</v>
      </c>
      <c r="H41" s="109">
        <v>98898</v>
      </c>
      <c r="I41" s="13">
        <f t="shared" si="55"/>
        <v>806.36746243604432</v>
      </c>
      <c r="J41" s="14">
        <v>185.99189378170078</v>
      </c>
      <c r="K41" s="102">
        <f>'[1]THCE summary'!$K78</f>
        <v>90125594.962035999</v>
      </c>
      <c r="L41" s="109">
        <v>91937</v>
      </c>
      <c r="M41" s="13">
        <f t="shared" si="56"/>
        <v>980.29732275401636</v>
      </c>
      <c r="N41" s="14">
        <v>219.97817479933963</v>
      </c>
      <c r="O41" s="120">
        <f t="shared" si="50"/>
        <v>7.8288090199940541E-5</v>
      </c>
      <c r="P41" s="121">
        <f t="shared" si="51"/>
        <v>-9.3060995522253886E-3</v>
      </c>
      <c r="Q41" s="121">
        <f t="shared" si="52"/>
        <v>9.4725400430788476E-3</v>
      </c>
      <c r="R41" s="119">
        <f t="shared" si="53"/>
        <v>0.36133100562462461</v>
      </c>
      <c r="S41" s="120">
        <f t="shared" si="14"/>
        <v>0.13012801369920157</v>
      </c>
      <c r="T41" s="121">
        <f t="shared" si="15"/>
        <v>-7.0385649861473443E-2</v>
      </c>
      <c r="U41" s="121">
        <f t="shared" si="16"/>
        <v>0.21569553388541762</v>
      </c>
      <c r="V41" s="119">
        <f t="shared" si="17"/>
        <v>0.18272990465664396</v>
      </c>
    </row>
    <row r="42" spans="1:26">
      <c r="A42" s="116"/>
      <c r="B42" s="170" t="s">
        <v>150</v>
      </c>
      <c r="C42" s="77">
        <f>'[1]THCE summary'!$D79</f>
        <v>1094107536.7429008</v>
      </c>
      <c r="D42" s="109">
        <v>1103149</v>
      </c>
      <c r="E42" s="13">
        <f t="shared" si="54"/>
        <v>991.80395100108944</v>
      </c>
      <c r="F42" s="14">
        <v>928.1052933182558</v>
      </c>
      <c r="G42" s="77">
        <f>'[1]THCE summary'!$H79</f>
        <v>1247003877.3861015</v>
      </c>
      <c r="H42" s="109">
        <v>1259513</v>
      </c>
      <c r="I42" s="13">
        <f t="shared" si="55"/>
        <v>990.06828622340663</v>
      </c>
      <c r="J42" s="14">
        <v>924.105696094932</v>
      </c>
      <c r="K42" s="102">
        <f>'[1]THCE summary'!$K79</f>
        <v>1343336164.0034039</v>
      </c>
      <c r="L42" s="109">
        <v>1244358</v>
      </c>
      <c r="M42" s="13">
        <f t="shared" si="56"/>
        <v>1079.5415499425437</v>
      </c>
      <c r="N42" s="14">
        <v>881.32191520414506</v>
      </c>
      <c r="O42" s="120">
        <f t="shared" si="50"/>
        <v>0.13974525858615761</v>
      </c>
      <c r="P42" s="121">
        <f t="shared" si="51"/>
        <v>0.14174331844564958</v>
      </c>
      <c r="Q42" s="121">
        <f t="shared" si="52"/>
        <v>-1.7500079284125114E-3</v>
      </c>
      <c r="R42" s="119">
        <f t="shared" si="53"/>
        <v>-4.3094218426704689E-3</v>
      </c>
      <c r="S42" s="120">
        <f t="shared" si="14"/>
        <v>7.7250992049221701E-2</v>
      </c>
      <c r="T42" s="121">
        <f t="shared" si="15"/>
        <v>-1.203242840685248E-2</v>
      </c>
      <c r="U42" s="121">
        <f t="shared" si="16"/>
        <v>9.037080064490377E-2</v>
      </c>
      <c r="V42" s="119">
        <f t="shared" si="17"/>
        <v>-4.6297497214422334E-2</v>
      </c>
    </row>
    <row r="43" spans="1:26">
      <c r="A43" s="116"/>
      <c r="B43" s="170" t="s">
        <v>40</v>
      </c>
      <c r="C43" s="77">
        <f>'[1]THCE summary'!$D80</f>
        <v>907983436.70999873</v>
      </c>
      <c r="D43" s="109">
        <v>375494</v>
      </c>
      <c r="E43" s="13">
        <f t="shared" si="54"/>
        <v>2418.1037159315429</v>
      </c>
      <c r="F43" s="14">
        <v>1877.7457604773263</v>
      </c>
      <c r="G43" s="77">
        <f>'[1]THCE summary'!$H80</f>
        <v>881058758.2900002</v>
      </c>
      <c r="H43" s="109">
        <v>444061</v>
      </c>
      <c r="I43" s="13">
        <f t="shared" si="55"/>
        <v>1984.0939832365377</v>
      </c>
      <c r="J43" s="14">
        <v>1610.9601878016601</v>
      </c>
      <c r="K43" s="102">
        <f>'[1]THCE summary'!$K80</f>
        <v>808084727.43000042</v>
      </c>
      <c r="L43" s="109">
        <v>503020</v>
      </c>
      <c r="M43" s="13">
        <f t="shared" si="56"/>
        <v>1606.466397817185</v>
      </c>
      <c r="N43" s="14">
        <v>1201.9851029384922</v>
      </c>
      <c r="O43" s="120">
        <f t="shared" si="50"/>
        <v>-2.9653270457837722E-2</v>
      </c>
      <c r="P43" s="121">
        <f t="shared" si="51"/>
        <v>0.18260478196722185</v>
      </c>
      <c r="Q43" s="121">
        <f t="shared" si="52"/>
        <v>-0.17948350595367601</v>
      </c>
      <c r="R43" s="119">
        <f t="shared" si="53"/>
        <v>-0.14207757955893285</v>
      </c>
      <c r="S43" s="120">
        <f t="shared" si="14"/>
        <v>-8.2825384996604745E-2</v>
      </c>
      <c r="T43" s="121">
        <f t="shared" si="15"/>
        <v>0.13277229930122214</v>
      </c>
      <c r="U43" s="121">
        <f t="shared" si="16"/>
        <v>-0.19032746866322869</v>
      </c>
      <c r="V43" s="119">
        <f t="shared" si="17"/>
        <v>-0.25387038609641954</v>
      </c>
    </row>
    <row r="44" spans="1:26" s="10" customFormat="1">
      <c r="A44" s="116"/>
      <c r="B44" s="171"/>
      <c r="C44" s="77"/>
      <c r="D44" s="109"/>
      <c r="E44" s="13"/>
      <c r="F44" s="14"/>
      <c r="G44" s="77"/>
      <c r="H44" s="109"/>
      <c r="I44" s="13"/>
      <c r="J44" s="14"/>
      <c r="K44" s="102"/>
      <c r="L44" s="109"/>
      <c r="M44" s="13"/>
      <c r="N44" s="13"/>
      <c r="O44" s="120"/>
      <c r="P44" s="121"/>
      <c r="Q44" s="121"/>
      <c r="R44" s="119"/>
      <c r="S44" s="120"/>
      <c r="T44" s="121"/>
      <c r="U44" s="121"/>
      <c r="V44" s="119"/>
      <c r="W44" s="45"/>
      <c r="X44" s="45"/>
      <c r="Y44" s="45"/>
      <c r="Z44" s="45"/>
    </row>
    <row r="45" spans="1:26" ht="16">
      <c r="A45" s="116" t="s">
        <v>165</v>
      </c>
      <c r="B45" s="116" t="s">
        <v>42</v>
      </c>
      <c r="C45" s="77">
        <f>'[1]THCE summary'!$D81</f>
        <v>10938500461.83</v>
      </c>
      <c r="D45" s="109">
        <f>'[1]Medicare - NEW'!$E9</f>
        <v>946153</v>
      </c>
      <c r="E45" s="114">
        <f>C45/D45</f>
        <v>11561.027087405526</v>
      </c>
      <c r="F45" s="60" t="s">
        <v>32</v>
      </c>
      <c r="G45" s="77">
        <f>'[1]THCE summary'!$H81</f>
        <v>11081833218.939997</v>
      </c>
      <c r="H45" s="109">
        <f>'[1]Medicare - NEW'!$E$8</f>
        <v>942373</v>
      </c>
      <c r="I45" s="114">
        <f>G45/H45</f>
        <v>11759.497798578692</v>
      </c>
      <c r="J45" s="60" t="s">
        <v>32</v>
      </c>
      <c r="K45" s="102">
        <f>'[1]THCE summary'!$K81</f>
        <v>11499789311.309998</v>
      </c>
      <c r="L45" s="109">
        <f>'[1]Medicare - NEW'!$E$7</f>
        <v>958275</v>
      </c>
      <c r="M45" s="114">
        <f>K45/L45</f>
        <v>12000.510616795802</v>
      </c>
      <c r="N45" s="60" t="s">
        <v>32</v>
      </c>
      <c r="O45" s="120">
        <f t="shared" ref="O45:O46" si="57">G45/C45-1</f>
        <v>1.3103510632938908E-2</v>
      </c>
      <c r="P45" s="121">
        <f t="shared" ref="P45:P46" si="58">H45/D45-1</f>
        <v>-3.9951255240959771E-3</v>
      </c>
      <c r="Q45" s="121">
        <f t="shared" ref="Q45:Q46" si="59">I45/E45-1</f>
        <v>1.7167221361273244E-2</v>
      </c>
      <c r="R45" s="113" t="s">
        <v>32</v>
      </c>
      <c r="S45" s="120">
        <f t="shared" si="14"/>
        <v>3.7715428856632816E-2</v>
      </c>
      <c r="T45" s="121">
        <f t="shared" si="15"/>
        <v>1.6874422335954042E-2</v>
      </c>
      <c r="U45" s="121">
        <f t="shared" si="16"/>
        <v>2.049516249292882E-2</v>
      </c>
      <c r="V45" s="113" t="s">
        <v>32</v>
      </c>
    </row>
    <row r="46" spans="1:26" ht="16">
      <c r="A46" s="116" t="s">
        <v>166</v>
      </c>
      <c r="B46" s="116" t="s">
        <v>97</v>
      </c>
      <c r="C46" s="77">
        <f>'[1]THCE summary'!$D82</f>
        <v>1660150203.2099533</v>
      </c>
      <c r="D46" s="109">
        <f>'[1]Medicare - NEW'!$J$9</f>
        <v>536460</v>
      </c>
      <c r="E46" s="114">
        <f>C46/D46</f>
        <v>3094.6393080750722</v>
      </c>
      <c r="F46" s="60" t="s">
        <v>32</v>
      </c>
      <c r="G46" s="77">
        <f>'[1]THCE summary'!$H82</f>
        <v>1858025754.8699734</v>
      </c>
      <c r="H46" s="109">
        <f>'[1]Medicare - NEW'!$J$8</f>
        <v>539662</v>
      </c>
      <c r="I46" s="114">
        <f>G46/H46</f>
        <v>3442.9434625190829</v>
      </c>
      <c r="J46" s="60" t="s">
        <v>32</v>
      </c>
      <c r="K46" s="102">
        <f>'[1]THCE summary'!$K82</f>
        <v>2177492605.9899635</v>
      </c>
      <c r="L46" s="109">
        <f>'[1]Medicare - NEW'!$J$7</f>
        <v>570499</v>
      </c>
      <c r="M46" s="114">
        <f>K46/L46</f>
        <v>3816.821074164834</v>
      </c>
      <c r="N46" s="60" t="s">
        <v>32</v>
      </c>
      <c r="O46" s="120">
        <f t="shared" si="57"/>
        <v>0.11919135466021169</v>
      </c>
      <c r="P46" s="121">
        <f t="shared" si="58"/>
        <v>5.9687581553145019E-3</v>
      </c>
      <c r="Q46" s="121">
        <f t="shared" si="59"/>
        <v>0.11255080795204631</v>
      </c>
      <c r="R46" s="113" t="s">
        <v>32</v>
      </c>
      <c r="S46" s="120">
        <f t="shared" si="14"/>
        <v>0.17193887128994434</v>
      </c>
      <c r="T46" s="121">
        <f t="shared" si="15"/>
        <v>5.7141321790305843E-2</v>
      </c>
      <c r="U46" s="121">
        <f t="shared" si="16"/>
        <v>0.10859243426907672</v>
      </c>
      <c r="V46" s="113" t="s">
        <v>32</v>
      </c>
    </row>
    <row r="47" spans="1:26" s="10" customFormat="1">
      <c r="A47" s="117"/>
      <c r="B47" s="117"/>
      <c r="C47" s="84"/>
      <c r="D47" s="111"/>
      <c r="E47" s="82"/>
      <c r="F47" s="83"/>
      <c r="G47" s="84"/>
      <c r="H47" s="111"/>
      <c r="I47" s="82"/>
      <c r="J47" s="83"/>
      <c r="K47" s="103"/>
      <c r="L47" s="111"/>
      <c r="M47" s="82"/>
      <c r="N47" s="82"/>
      <c r="O47" s="122"/>
      <c r="P47" s="123"/>
      <c r="Q47" s="123"/>
      <c r="R47" s="130"/>
      <c r="S47" s="122"/>
      <c r="T47" s="123"/>
      <c r="U47" s="123"/>
      <c r="V47" s="130"/>
      <c r="W47" s="45"/>
      <c r="X47" s="45"/>
      <c r="Y47" s="45"/>
      <c r="Z47" s="45"/>
    </row>
    <row r="48" spans="1:26" s="96" customFormat="1">
      <c r="A48" s="222" t="s">
        <v>60</v>
      </c>
      <c r="B48" s="174"/>
      <c r="C48" s="101"/>
      <c r="D48" s="109"/>
      <c r="E48" s="97"/>
      <c r="F48" s="98"/>
      <c r="G48" s="101"/>
      <c r="H48" s="109"/>
      <c r="I48" s="97"/>
      <c r="J48" s="98"/>
      <c r="K48" s="104"/>
      <c r="L48" s="109"/>
      <c r="M48" s="97"/>
      <c r="N48" s="97"/>
      <c r="O48" s="127"/>
      <c r="P48" s="128"/>
      <c r="Q48" s="128"/>
      <c r="R48" s="131"/>
      <c r="S48" s="127"/>
      <c r="T48" s="128"/>
      <c r="U48" s="128"/>
      <c r="V48" s="131"/>
      <c r="W48" s="95"/>
      <c r="X48" s="95"/>
      <c r="Y48" s="95"/>
      <c r="Z48" s="95"/>
    </row>
    <row r="49" spans="1:26">
      <c r="A49" s="116" t="s">
        <v>53</v>
      </c>
      <c r="B49" s="116" t="s">
        <v>57</v>
      </c>
      <c r="C49" s="77">
        <f>'[1]THCE summary'!$D$88</f>
        <v>343000000</v>
      </c>
      <c r="D49" s="109" t="s">
        <v>32</v>
      </c>
      <c r="E49" s="13" t="s">
        <v>32</v>
      </c>
      <c r="F49" s="14" t="s">
        <v>32</v>
      </c>
      <c r="G49" s="77">
        <f>'[1]THCE summary'!$H$88</f>
        <v>350000000</v>
      </c>
      <c r="H49" s="109" t="s">
        <v>32</v>
      </c>
      <c r="I49" s="13" t="s">
        <v>32</v>
      </c>
      <c r="J49" s="14" t="s">
        <v>32</v>
      </c>
      <c r="K49" s="102">
        <f>'[1]THCE summary'!$K$88</f>
        <v>350000000</v>
      </c>
      <c r="L49" s="109" t="s">
        <v>32</v>
      </c>
      <c r="M49" s="13" t="s">
        <v>32</v>
      </c>
      <c r="N49" s="13" t="s">
        <v>32</v>
      </c>
      <c r="O49" s="120">
        <f t="shared" ref="O49" si="60">G49/C49-1</f>
        <v>2.0408163265306145E-2</v>
      </c>
      <c r="P49" s="126" t="s">
        <v>32</v>
      </c>
      <c r="Q49" s="126" t="s">
        <v>32</v>
      </c>
      <c r="R49" s="113" t="s">
        <v>32</v>
      </c>
      <c r="S49" s="120">
        <f t="shared" si="14"/>
        <v>0</v>
      </c>
      <c r="T49" s="126" t="s">
        <v>32</v>
      </c>
      <c r="U49" s="126" t="s">
        <v>32</v>
      </c>
      <c r="V49" s="113" t="s">
        <v>32</v>
      </c>
    </row>
    <row r="50" spans="1:26" s="10" customFormat="1">
      <c r="A50" s="116"/>
      <c r="B50" s="116"/>
      <c r="C50" s="77"/>
      <c r="D50" s="109"/>
      <c r="E50" s="13"/>
      <c r="F50" s="14"/>
      <c r="G50" s="77"/>
      <c r="H50" s="109"/>
      <c r="I50" s="13"/>
      <c r="J50" s="14"/>
      <c r="K50" s="102"/>
      <c r="L50" s="109"/>
      <c r="M50" s="13"/>
      <c r="N50" s="13"/>
      <c r="O50" s="120"/>
      <c r="P50" s="126"/>
      <c r="Q50" s="126"/>
      <c r="R50" s="113"/>
      <c r="S50" s="120"/>
      <c r="T50" s="126"/>
      <c r="U50" s="126"/>
      <c r="V50" s="113"/>
      <c r="W50" s="45"/>
      <c r="X50" s="45"/>
      <c r="Y50" s="45"/>
      <c r="Z50" s="45"/>
    </row>
    <row r="51" spans="1:26" s="10" customFormat="1">
      <c r="A51" s="116" t="s">
        <v>10</v>
      </c>
      <c r="B51" s="116" t="s">
        <v>35</v>
      </c>
      <c r="C51" s="77"/>
      <c r="D51" s="109"/>
      <c r="E51" s="13"/>
      <c r="F51" s="14"/>
      <c r="G51" s="77"/>
      <c r="H51" s="109"/>
      <c r="I51" s="13"/>
      <c r="J51" s="14"/>
      <c r="K51" s="102"/>
      <c r="L51" s="109"/>
      <c r="M51" s="13"/>
      <c r="N51" s="13"/>
      <c r="O51" s="120"/>
      <c r="P51" s="126"/>
      <c r="Q51" s="126"/>
      <c r="R51" s="113"/>
      <c r="S51" s="120"/>
      <c r="T51" s="126"/>
      <c r="U51" s="126"/>
      <c r="V51" s="113"/>
      <c r="W51" s="45"/>
      <c r="X51" s="45"/>
      <c r="Y51" s="45"/>
      <c r="Z51" s="45"/>
    </row>
    <row r="52" spans="1:26">
      <c r="A52" s="116"/>
      <c r="B52" s="170" t="s">
        <v>152</v>
      </c>
      <c r="C52" s="77">
        <f>'[1]THCE summary'!$D$87</f>
        <v>33705155.845599987</v>
      </c>
      <c r="D52" s="109">
        <v>129521</v>
      </c>
      <c r="E52" s="13">
        <f>C52/D52</f>
        <v>260.22927436940716</v>
      </c>
      <c r="F52" s="14">
        <v>336.56179373375829</v>
      </c>
      <c r="G52" s="77">
        <f>'[1]THCE summary'!$H$87</f>
        <v>23154398.570999987</v>
      </c>
      <c r="H52" s="109">
        <v>113411</v>
      </c>
      <c r="I52" s="13">
        <f>G52/H52</f>
        <v>204.1636046856124</v>
      </c>
      <c r="J52" s="14">
        <v>268.74663632592524</v>
      </c>
      <c r="K52" s="102">
        <f>'[1]THCE summary'!$K$87</f>
        <v>1176256.7588999998</v>
      </c>
      <c r="L52" s="109">
        <v>6461</v>
      </c>
      <c r="M52" s="13">
        <f>K52/L52</f>
        <v>182.0549077387401</v>
      </c>
      <c r="N52" s="13">
        <v>140.22588115589576</v>
      </c>
      <c r="O52" s="120">
        <f t="shared" ref="O52" si="61">G52/C52-1</f>
        <v>-0.31303095950459281</v>
      </c>
      <c r="P52" s="121">
        <f t="shared" ref="P52" si="62">H52/D52-1</f>
        <v>-0.12438137444893105</v>
      </c>
      <c r="Q52" s="121">
        <f t="shared" ref="Q52" si="63">I52/E52-1</f>
        <v>-0.21544720446865262</v>
      </c>
      <c r="R52" s="119">
        <f t="shared" ref="R52" si="64">J52/F52-1</f>
        <v>-0.20149392673334499</v>
      </c>
      <c r="S52" s="120">
        <f t="shared" si="14"/>
        <v>-0.94919942509872757</v>
      </c>
      <c r="T52" s="121">
        <f t="shared" si="15"/>
        <v>-0.94303021752740035</v>
      </c>
      <c r="U52" s="121">
        <f t="shared" si="16"/>
        <v>-0.10828911931152985</v>
      </c>
      <c r="V52" s="119">
        <f t="shared" si="17"/>
        <v>-0.47822274885764382</v>
      </c>
    </row>
    <row r="53" spans="1:26" s="10" customFormat="1">
      <c r="A53" s="116"/>
      <c r="B53" s="170"/>
      <c r="C53" s="77"/>
      <c r="D53" s="109"/>
      <c r="E53" s="13"/>
      <c r="F53" s="14"/>
      <c r="G53" s="77"/>
      <c r="H53" s="109"/>
      <c r="I53" s="13"/>
      <c r="J53" s="14"/>
      <c r="K53" s="102"/>
      <c r="L53" s="109"/>
      <c r="M53" s="13"/>
      <c r="N53" s="13"/>
      <c r="O53" s="120"/>
      <c r="P53" s="109"/>
      <c r="Q53" s="13"/>
      <c r="R53" s="13"/>
      <c r="S53" s="120"/>
      <c r="T53" s="121"/>
      <c r="U53" s="121"/>
      <c r="V53" s="119"/>
      <c r="W53" s="45"/>
      <c r="X53" s="45"/>
      <c r="Y53" s="45"/>
      <c r="Z53" s="45"/>
    </row>
    <row r="54" spans="1:26" ht="17" thickBot="1">
      <c r="A54" s="166" t="s">
        <v>167</v>
      </c>
      <c r="B54" s="166" t="s">
        <v>44</v>
      </c>
      <c r="C54" s="78">
        <f>'[1]THCE summary'!$D$86</f>
        <v>1098412310.1866283</v>
      </c>
      <c r="D54" s="262" t="s">
        <v>32</v>
      </c>
      <c r="E54" s="262" t="s">
        <v>32</v>
      </c>
      <c r="F54" s="55" t="s">
        <v>32</v>
      </c>
      <c r="G54" s="78">
        <f>'[1]THCE summary'!$H$86</f>
        <v>1146154558.1240027</v>
      </c>
      <c r="H54" s="262" t="s">
        <v>32</v>
      </c>
      <c r="I54" s="262" t="s">
        <v>32</v>
      </c>
      <c r="J54" s="55" t="s">
        <v>32</v>
      </c>
      <c r="K54" s="105">
        <f>'[1]THCE summary'!$K$86</f>
        <v>1268116651.1490095</v>
      </c>
      <c r="L54" s="262" t="s">
        <v>32</v>
      </c>
      <c r="M54" s="262" t="s">
        <v>32</v>
      </c>
      <c r="N54" s="22" t="s">
        <v>32</v>
      </c>
      <c r="O54" s="132">
        <f t="shared" ref="O54" si="65">G54/C54-1</f>
        <v>4.3464778657899883E-2</v>
      </c>
      <c r="P54" s="262" t="s">
        <v>32</v>
      </c>
      <c r="Q54" s="262" t="s">
        <v>32</v>
      </c>
      <c r="R54" s="22" t="s">
        <v>32</v>
      </c>
      <c r="S54" s="132">
        <f t="shared" si="14"/>
        <v>0.10640981372061309</v>
      </c>
      <c r="T54" s="262" t="s">
        <v>32</v>
      </c>
      <c r="U54" s="262" t="s">
        <v>32</v>
      </c>
      <c r="V54" s="55" t="s">
        <v>32</v>
      </c>
    </row>
    <row r="55" spans="1:26">
      <c r="A55" s="29"/>
      <c r="B55" s="29"/>
      <c r="C55" s="212"/>
      <c r="D55" s="17"/>
      <c r="E55" s="17"/>
      <c r="F55" s="56"/>
      <c r="G55" s="29"/>
      <c r="H55" s="17"/>
      <c r="I55" s="17"/>
      <c r="J55" s="56"/>
      <c r="K55" s="13"/>
      <c r="L55" s="17"/>
      <c r="M55" s="17"/>
      <c r="N55" s="17"/>
      <c r="O55" s="52"/>
      <c r="P55" s="52"/>
      <c r="Q55" s="52"/>
      <c r="R55" s="52"/>
      <c r="S55" s="52"/>
      <c r="T55" s="52"/>
      <c r="U55" s="52"/>
      <c r="V55" s="52"/>
    </row>
    <row r="56" spans="1:26">
      <c r="A56" s="29" t="s">
        <v>49</v>
      </c>
      <c r="B56" s="29"/>
      <c r="C56" s="29"/>
      <c r="D56" s="17"/>
      <c r="E56" s="17"/>
      <c r="F56" s="29"/>
      <c r="G56" s="29"/>
      <c r="H56" s="17"/>
      <c r="I56" s="17"/>
      <c r="J56" s="29"/>
      <c r="K56" s="17"/>
      <c r="L56" s="17"/>
      <c r="M56" s="17"/>
      <c r="N56" s="17"/>
    </row>
    <row r="57" spans="1:26">
      <c r="A57" s="29" t="s">
        <v>210</v>
      </c>
      <c r="B57" s="29"/>
      <c r="C57" s="29"/>
      <c r="D57" s="17"/>
      <c r="E57" s="17"/>
      <c r="F57" s="29"/>
      <c r="G57" s="29"/>
      <c r="H57" s="17"/>
      <c r="I57" s="17"/>
      <c r="J57" s="29"/>
      <c r="K57" s="17"/>
      <c r="L57" s="17"/>
      <c r="M57" s="17"/>
      <c r="N57" s="17"/>
    </row>
    <row r="58" spans="1:26" s="10" customFormat="1">
      <c r="A58" s="57" t="s">
        <v>211</v>
      </c>
      <c r="B58" s="29"/>
      <c r="C58" s="29"/>
      <c r="D58" s="17"/>
      <c r="E58" s="17"/>
      <c r="F58" s="29"/>
      <c r="G58" s="29"/>
      <c r="H58" s="17"/>
      <c r="I58" s="17"/>
      <c r="J58" s="29"/>
      <c r="K58" s="17"/>
      <c r="L58" s="17"/>
      <c r="M58" s="17"/>
      <c r="N58" s="17"/>
      <c r="O58" s="29"/>
      <c r="P58" s="29"/>
      <c r="Q58" s="29"/>
      <c r="R58" s="29"/>
      <c r="S58" s="29"/>
      <c r="T58" s="29"/>
      <c r="U58" s="29"/>
      <c r="V58" s="29"/>
      <c r="W58" s="45"/>
      <c r="X58" s="45"/>
      <c r="Y58" s="45"/>
      <c r="Z58" s="45"/>
    </row>
    <row r="59" spans="1:26" s="10" customFormat="1">
      <c r="A59" s="57" t="s">
        <v>214</v>
      </c>
      <c r="B59" s="29"/>
      <c r="C59" s="29"/>
      <c r="D59" s="17"/>
      <c r="E59" s="17"/>
      <c r="F59" s="29"/>
      <c r="G59" s="29"/>
      <c r="H59" s="17"/>
      <c r="I59" s="17"/>
      <c r="J59" s="29"/>
      <c r="K59" s="17"/>
      <c r="L59" s="17"/>
      <c r="M59" s="17"/>
      <c r="N59" s="17"/>
      <c r="O59" s="29"/>
      <c r="P59" s="29"/>
      <c r="Q59" s="29"/>
      <c r="R59" s="29"/>
      <c r="S59" s="29"/>
      <c r="T59" s="29"/>
      <c r="U59" s="29"/>
      <c r="V59" s="29"/>
      <c r="W59" s="45"/>
      <c r="X59" s="45"/>
      <c r="Y59" s="45"/>
      <c r="Z59" s="45"/>
    </row>
    <row r="60" spans="1:26" s="10" customFormat="1">
      <c r="A60" s="254" t="s">
        <v>212</v>
      </c>
      <c r="B60" s="148"/>
      <c r="C60" s="149"/>
      <c r="D60" s="149"/>
      <c r="E60" s="149"/>
      <c r="F60" s="29"/>
      <c r="G60" s="29"/>
      <c r="H60" s="17"/>
      <c r="I60" s="17"/>
      <c r="J60" s="29"/>
      <c r="K60" s="17"/>
      <c r="L60" s="17"/>
      <c r="M60" s="17"/>
      <c r="N60" s="17"/>
      <c r="O60" s="29"/>
      <c r="P60" s="29"/>
      <c r="Q60" s="29"/>
      <c r="R60" s="29"/>
      <c r="S60" s="29"/>
      <c r="T60" s="29"/>
      <c r="U60" s="29"/>
      <c r="V60" s="29"/>
      <c r="W60" s="45"/>
      <c r="X60" s="45"/>
      <c r="Y60" s="45"/>
      <c r="Z60" s="45"/>
    </row>
    <row r="61" spans="1:26">
      <c r="A61" s="39" t="s">
        <v>160</v>
      </c>
    </row>
    <row r="62" spans="1:26">
      <c r="A62" s="99" t="s">
        <v>215</v>
      </c>
    </row>
    <row r="63" spans="1:26">
      <c r="A63" s="99" t="s">
        <v>213</v>
      </c>
    </row>
    <row r="64" spans="1:26" s="10" customFormat="1">
      <c r="A64" s="29" t="s">
        <v>161</v>
      </c>
      <c r="B64" s="29"/>
      <c r="C64" s="29"/>
      <c r="D64" s="17"/>
      <c r="E64" s="17"/>
      <c r="F64" s="29"/>
      <c r="G64" s="29"/>
      <c r="H64" s="17"/>
      <c r="I64" s="17"/>
      <c r="J64" s="29"/>
      <c r="K64" s="17"/>
      <c r="L64" s="17"/>
      <c r="M64" s="17"/>
      <c r="N64" s="17"/>
      <c r="O64" s="29"/>
      <c r="P64" s="29"/>
      <c r="Q64" s="29"/>
      <c r="R64" s="29"/>
      <c r="S64" s="29"/>
      <c r="T64" s="29"/>
      <c r="U64" s="29"/>
      <c r="V64" s="29"/>
      <c r="W64" s="45"/>
      <c r="X64" s="45"/>
      <c r="Y64" s="45"/>
      <c r="Z64" s="45"/>
    </row>
    <row r="65" spans="1:26">
      <c r="A65" s="29" t="s">
        <v>162</v>
      </c>
      <c r="B65" s="29"/>
      <c r="C65" s="29"/>
      <c r="D65" s="17"/>
      <c r="E65" s="17"/>
      <c r="F65" s="29"/>
      <c r="G65" s="29"/>
      <c r="H65" s="17"/>
      <c r="I65" s="17"/>
      <c r="J65" s="29"/>
      <c r="K65" s="17"/>
      <c r="L65" s="17"/>
      <c r="M65" s="17"/>
      <c r="N65" s="17"/>
    </row>
    <row r="66" spans="1:26" s="10" customFormat="1">
      <c r="A66" s="57" t="s">
        <v>163</v>
      </c>
      <c r="B66" s="148"/>
      <c r="C66" s="149"/>
      <c r="D66" s="149"/>
      <c r="E66" s="149"/>
      <c r="F66" s="29"/>
      <c r="G66" s="29"/>
      <c r="H66" s="17"/>
      <c r="I66" s="17"/>
      <c r="J66" s="29"/>
      <c r="K66" s="17"/>
      <c r="L66" s="17"/>
      <c r="M66" s="17"/>
      <c r="N66" s="17"/>
      <c r="O66" s="29"/>
      <c r="P66" s="29"/>
      <c r="Q66" s="29"/>
      <c r="R66" s="29"/>
      <c r="S66" s="29"/>
      <c r="T66" s="29"/>
      <c r="U66" s="29"/>
      <c r="V66" s="29"/>
      <c r="W66" s="45"/>
      <c r="X66" s="45"/>
      <c r="Y66" s="45"/>
      <c r="Z66" s="45"/>
    </row>
  </sheetData>
  <mergeCells count="5">
    <mergeCell ref="K3:N3"/>
    <mergeCell ref="G3:J3"/>
    <mergeCell ref="S3:V3"/>
    <mergeCell ref="C3:F3"/>
    <mergeCell ref="O3:R3"/>
  </mergeCells>
  <pageMargins left="0.7" right="0.7" top="0.75" bottom="0.75" header="0.3" footer="0.3"/>
  <pageSetup orientation="portrait" verticalDpi="4294967294"/>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0"/>
  <sheetViews>
    <sheetView topLeftCell="G1" workbookViewId="0">
      <selection activeCell="K13" sqref="K13:V13"/>
    </sheetView>
  </sheetViews>
  <sheetFormatPr baseColWidth="10" defaultColWidth="8.83203125" defaultRowHeight="14" x14ac:dyDescent="0"/>
  <cols>
    <col min="1" max="1" width="29" style="25" customWidth="1"/>
    <col min="2" max="2" width="43" style="25" customWidth="1"/>
    <col min="3" max="22" width="15.5" style="40" customWidth="1"/>
  </cols>
  <sheetData>
    <row r="1" spans="1:22" ht="15">
      <c r="A1" s="24" t="s">
        <v>151</v>
      </c>
    </row>
    <row r="2" spans="1:22" ht="16" thickBot="1">
      <c r="A2" s="24"/>
    </row>
    <row r="3" spans="1:22" s="7" customFormat="1">
      <c r="A3" s="26"/>
      <c r="B3" s="27"/>
      <c r="C3" s="415" t="s">
        <v>93</v>
      </c>
      <c r="D3" s="414"/>
      <c r="E3" s="414"/>
      <c r="F3" s="416"/>
      <c r="G3" s="415" t="s">
        <v>143</v>
      </c>
      <c r="H3" s="414"/>
      <c r="I3" s="414"/>
      <c r="J3" s="416"/>
      <c r="K3" s="415" t="s">
        <v>144</v>
      </c>
      <c r="L3" s="414"/>
      <c r="M3" s="414"/>
      <c r="N3" s="416"/>
      <c r="O3" s="417" t="s">
        <v>72</v>
      </c>
      <c r="P3" s="418"/>
      <c r="Q3" s="418"/>
      <c r="R3" s="419"/>
      <c r="S3" s="417" t="s">
        <v>146</v>
      </c>
      <c r="T3" s="418"/>
      <c r="U3" s="418"/>
      <c r="V3" s="419"/>
    </row>
    <row r="4" spans="1:22" s="7" customFormat="1" ht="47.25" customHeight="1" thickBot="1">
      <c r="A4" s="155" t="s">
        <v>2</v>
      </c>
      <c r="B4" s="156" t="s">
        <v>58</v>
      </c>
      <c r="C4" s="157" t="s">
        <v>4</v>
      </c>
      <c r="D4" s="152" t="s">
        <v>12</v>
      </c>
      <c r="E4" s="152" t="s">
        <v>122</v>
      </c>
      <c r="F4" s="158" t="s">
        <v>123</v>
      </c>
      <c r="G4" s="157" t="s">
        <v>4</v>
      </c>
      <c r="H4" s="152" t="s">
        <v>12</v>
      </c>
      <c r="I4" s="152" t="s">
        <v>122</v>
      </c>
      <c r="J4" s="158" t="s">
        <v>124</v>
      </c>
      <c r="K4" s="157" t="s">
        <v>4</v>
      </c>
      <c r="L4" s="152" t="s">
        <v>12</v>
      </c>
      <c r="M4" s="152" t="s">
        <v>122</v>
      </c>
      <c r="N4" s="158" t="s">
        <v>124</v>
      </c>
      <c r="O4" s="159" t="s">
        <v>4</v>
      </c>
      <c r="P4" s="153" t="s">
        <v>12</v>
      </c>
      <c r="Q4" s="153" t="s">
        <v>122</v>
      </c>
      <c r="R4" s="154" t="s">
        <v>124</v>
      </c>
      <c r="S4" s="159" t="s">
        <v>4</v>
      </c>
      <c r="T4" s="153" t="s">
        <v>12</v>
      </c>
      <c r="U4" s="153" t="s">
        <v>122</v>
      </c>
      <c r="V4" s="154" t="s">
        <v>124</v>
      </c>
    </row>
    <row r="5" spans="1:22">
      <c r="A5" s="28" t="s">
        <v>6</v>
      </c>
      <c r="B5" s="29" t="s">
        <v>35</v>
      </c>
      <c r="C5" s="30"/>
      <c r="D5" s="31"/>
      <c r="E5" s="32"/>
      <c r="F5" s="33"/>
      <c r="G5" s="30"/>
      <c r="H5" s="31"/>
      <c r="I5" s="32"/>
      <c r="J5" s="33"/>
      <c r="K5" s="30"/>
      <c r="L5" s="31"/>
      <c r="M5" s="32"/>
      <c r="N5" s="19"/>
      <c r="O5" s="34"/>
      <c r="P5" s="35"/>
      <c r="Q5" s="35"/>
      <c r="R5" s="20"/>
      <c r="S5" s="34"/>
      <c r="T5" s="35"/>
      <c r="U5" s="35"/>
      <c r="V5" s="20"/>
    </row>
    <row r="6" spans="1:22" ht="16">
      <c r="A6" s="36"/>
      <c r="B6" s="59" t="s">
        <v>98</v>
      </c>
      <c r="C6" s="75">
        <f>'[1]THCE summary'!$D7</f>
        <v>349212405.39999968</v>
      </c>
      <c r="D6" s="145">
        <v>1033641</v>
      </c>
      <c r="E6" s="13">
        <f>C6/D6</f>
        <v>337.84689790749366</v>
      </c>
      <c r="F6" s="14">
        <v>415.45964330677839</v>
      </c>
      <c r="G6" s="75">
        <f>'[1]THCE summary'!$H7</f>
        <v>413580556.07000041</v>
      </c>
      <c r="H6" s="145">
        <v>1176160</v>
      </c>
      <c r="I6" s="13">
        <f>G6/H6</f>
        <v>351.63630464392634</v>
      </c>
      <c r="J6" s="14">
        <v>422.65164515332373</v>
      </c>
      <c r="K6" s="75">
        <f>'[1]THCE summary'!$K7</f>
        <v>436771315.12000048</v>
      </c>
      <c r="L6" s="145">
        <v>1230804</v>
      </c>
      <c r="M6" s="13">
        <f>K6/L6</f>
        <v>354.86666855161383</v>
      </c>
      <c r="N6" s="14">
        <v>421.57663096684445</v>
      </c>
      <c r="O6" s="120">
        <f>G6/C6-1</f>
        <v>0.18432378023991247</v>
      </c>
      <c r="P6" s="121">
        <f>H6/D6-1</f>
        <v>0.13788056007840255</v>
      </c>
      <c r="Q6" s="121">
        <f t="shared" ref="Q6" si="0">I6/E6-1</f>
        <v>4.0815549356348901E-2</v>
      </c>
      <c r="R6" s="119">
        <f t="shared" ref="R6" si="1">J6/F6-1</f>
        <v>1.7310951767304905E-2</v>
      </c>
      <c r="S6" s="120">
        <f>K6/G6-1</f>
        <v>5.607313668313485E-2</v>
      </c>
      <c r="T6" s="121">
        <f t="shared" ref="T6:V6" si="2">L6/H6-1</f>
        <v>4.6459665351652912E-2</v>
      </c>
      <c r="U6" s="121">
        <f t="shared" si="2"/>
        <v>9.1866620853002789E-3</v>
      </c>
      <c r="V6" s="119">
        <f t="shared" si="2"/>
        <v>-2.5434993541532114E-3</v>
      </c>
    </row>
    <row r="7" spans="1:22" ht="16">
      <c r="A7" s="28"/>
      <c r="B7" s="59" t="s">
        <v>99</v>
      </c>
      <c r="C7" s="75">
        <f>'[1]THCE summary'!$D8</f>
        <v>5173511615.1299887</v>
      </c>
      <c r="D7" s="145">
        <v>11400257</v>
      </c>
      <c r="E7" s="13">
        <f t="shared" ref="E7:E19" si="3">C7/D7</f>
        <v>453.80657779293824</v>
      </c>
      <c r="F7" s="14">
        <v>312.0498512768072</v>
      </c>
      <c r="G7" s="75">
        <f>'[1]THCE summary'!$H8</f>
        <v>5323796352.6100044</v>
      </c>
      <c r="H7" s="145">
        <v>11495455</v>
      </c>
      <c r="I7" s="13">
        <f t="shared" ref="I7:I19" si="4">G7/H7</f>
        <v>463.12184707869363</v>
      </c>
      <c r="J7" s="14">
        <v>316.00930524458465</v>
      </c>
      <c r="K7" s="75">
        <f>'[1]THCE summary'!$K8</f>
        <v>5489426751.1599989</v>
      </c>
      <c r="L7" s="145">
        <v>11318977</v>
      </c>
      <c r="M7" s="13">
        <f t="shared" ref="M7:M19" si="5">K7/L7</f>
        <v>484.97551953325808</v>
      </c>
      <c r="N7" s="14">
        <v>322.0276842731314</v>
      </c>
      <c r="O7" s="120">
        <f t="shared" ref="O7:O19" si="6">G7/C7-1</f>
        <v>2.9048883748614029E-2</v>
      </c>
      <c r="P7" s="121">
        <f t="shared" ref="P7:P19" si="7">H7/D7-1</f>
        <v>8.3505135015815579E-3</v>
      </c>
      <c r="Q7" s="121">
        <f t="shared" ref="Q7:Q19" si="8">I7/E7-1</f>
        <v>2.0526959593798022E-2</v>
      </c>
      <c r="R7" s="119">
        <f t="shared" ref="R7:R19" si="9">J7/F7-1</f>
        <v>1.2688530219055139E-2</v>
      </c>
      <c r="S7" s="120">
        <f t="shared" ref="S7:S19" si="10">K7/G7-1</f>
        <v>3.1111332511581491E-2</v>
      </c>
      <c r="T7" s="121">
        <f t="shared" ref="T7:T19" si="11">L7/H7-1</f>
        <v>-1.5351980413128463E-2</v>
      </c>
      <c r="U7" s="121">
        <f t="shared" ref="U7:U19" si="12">M7/I7-1</f>
        <v>4.7187738156630354E-2</v>
      </c>
      <c r="V7" s="119">
        <f t="shared" ref="V7:V19" si="13">N7/J7-1</f>
        <v>1.904494243892163E-2</v>
      </c>
    </row>
    <row r="8" spans="1:22">
      <c r="A8" s="28"/>
      <c r="B8" s="59" t="s">
        <v>82</v>
      </c>
      <c r="C8" s="75">
        <f>'[1]THCE summary'!$D9</f>
        <v>867033.46</v>
      </c>
      <c r="D8" s="145">
        <v>4930</v>
      </c>
      <c r="E8" s="13">
        <f t="shared" si="3"/>
        <v>175.86885598377282</v>
      </c>
      <c r="F8" s="14">
        <v>204.49866974857304</v>
      </c>
      <c r="G8" s="75">
        <f>'[1]THCE summary'!$H9</f>
        <v>2881806.15</v>
      </c>
      <c r="H8" s="145">
        <v>24005</v>
      </c>
      <c r="I8" s="13">
        <f t="shared" si="4"/>
        <v>120.05024578212871</v>
      </c>
      <c r="J8" s="14">
        <v>184.69268581865956</v>
      </c>
      <c r="K8" s="75">
        <f>'[1]THCE summary'!$K9</f>
        <v>67280599.210000008</v>
      </c>
      <c r="L8" s="145">
        <v>282353</v>
      </c>
      <c r="M8" s="13">
        <f t="shared" si="5"/>
        <v>238.2854058926238</v>
      </c>
      <c r="N8" s="14">
        <v>167.80662386804494</v>
      </c>
      <c r="O8" s="120">
        <f t="shared" si="6"/>
        <v>2.3237542528058839</v>
      </c>
      <c r="P8" s="121">
        <f t="shared" si="7"/>
        <v>3.8691683569979718</v>
      </c>
      <c r="Q8" s="121">
        <f t="shared" si="8"/>
        <v>-0.31738769146706913</v>
      </c>
      <c r="R8" s="119">
        <f t="shared" si="9"/>
        <v>-9.6851407171814508E-2</v>
      </c>
      <c r="S8" s="120">
        <f t="shared" si="10"/>
        <v>22.346677641728267</v>
      </c>
      <c r="T8" s="121">
        <f t="shared" si="11"/>
        <v>10.762257862945219</v>
      </c>
      <c r="U8" s="121">
        <f t="shared" si="12"/>
        <v>0.98488061678001304</v>
      </c>
      <c r="V8" s="119">
        <f t="shared" si="13"/>
        <v>-9.1427886685205184E-2</v>
      </c>
    </row>
    <row r="9" spans="1:22">
      <c r="A9" s="28"/>
      <c r="B9" s="59" t="s">
        <v>37</v>
      </c>
      <c r="C9" s="75">
        <f>'[1]THCE summary'!$D10</f>
        <v>440089.86999999982</v>
      </c>
      <c r="D9" s="145">
        <v>5050</v>
      </c>
      <c r="E9" s="13">
        <f t="shared" si="3"/>
        <v>87.146508910891058</v>
      </c>
      <c r="F9" s="14">
        <v>175.02013115875451</v>
      </c>
      <c r="G9" s="75">
        <f>'[1]THCE summary'!$H10</f>
        <v>204416.31000000003</v>
      </c>
      <c r="H9" s="145">
        <v>3136</v>
      </c>
      <c r="I9" s="13">
        <f t="shared" si="4"/>
        <v>65.183772321428577</v>
      </c>
      <c r="J9" s="14">
        <v>91.136037771179431</v>
      </c>
      <c r="K9" s="75">
        <f>'[1]THCE summary'!$K10</f>
        <v>2733668.08</v>
      </c>
      <c r="L9" s="145">
        <v>15874</v>
      </c>
      <c r="M9" s="13">
        <f t="shared" si="5"/>
        <v>172.21041199445634</v>
      </c>
      <c r="N9" s="14">
        <v>223.59720134207316</v>
      </c>
      <c r="O9" s="120">
        <f t="shared" si="6"/>
        <v>-0.53551234887546917</v>
      </c>
      <c r="P9" s="121">
        <f t="shared" si="7"/>
        <v>-0.37900990099009901</v>
      </c>
      <c r="Q9" s="121">
        <f t="shared" si="8"/>
        <v>-0.25202084241744893</v>
      </c>
      <c r="R9" s="119">
        <f t="shared" si="9"/>
        <v>-0.47928254214074839</v>
      </c>
      <c r="S9" s="120">
        <f t="shared" si="10"/>
        <v>12.37304288488526</v>
      </c>
      <c r="T9" s="121">
        <f t="shared" si="11"/>
        <v>4.0618622448979593</v>
      </c>
      <c r="U9" s="121">
        <f t="shared" si="12"/>
        <v>1.641921537545683</v>
      </c>
      <c r="V9" s="119">
        <f t="shared" si="13"/>
        <v>1.4534443981805718</v>
      </c>
    </row>
    <row r="10" spans="1:22" ht="16">
      <c r="A10" s="28"/>
      <c r="B10" s="59" t="s">
        <v>100</v>
      </c>
      <c r="C10" s="75">
        <f>'[1]THCE summary'!$D11</f>
        <v>857165927.75000203</v>
      </c>
      <c r="D10" s="145">
        <v>2748435</v>
      </c>
      <c r="E10" s="13">
        <f t="shared" si="3"/>
        <v>311.87418576389911</v>
      </c>
      <c r="F10" s="14">
        <v>233.76004419519018</v>
      </c>
      <c r="G10" s="75">
        <f>'[1]THCE summary'!$H11</f>
        <v>879520763.83000004</v>
      </c>
      <c r="H10" s="145">
        <v>2587051</v>
      </c>
      <c r="I10" s="13">
        <f t="shared" si="4"/>
        <v>339.97040020857725</v>
      </c>
      <c r="J10" s="14">
        <v>253.03692724719306</v>
      </c>
      <c r="K10" s="75">
        <f>'[1]THCE summary'!$K11</f>
        <v>879129369.78999996</v>
      </c>
      <c r="L10" s="145">
        <v>2508656</v>
      </c>
      <c r="M10" s="13">
        <f t="shared" si="5"/>
        <v>350.43839003434505</v>
      </c>
      <c r="N10" s="14">
        <v>288.08059946473765</v>
      </c>
      <c r="O10" s="120">
        <f t="shared" si="6"/>
        <v>2.6079940133268975E-2</v>
      </c>
      <c r="P10" s="121">
        <f t="shared" si="7"/>
        <v>-5.8718507077664239E-2</v>
      </c>
      <c r="Q10" s="121">
        <f t="shared" si="8"/>
        <v>9.0088297548127416E-2</v>
      </c>
      <c r="R10" s="119">
        <f t="shared" si="9"/>
        <v>8.2464405405000107E-2</v>
      </c>
      <c r="S10" s="120">
        <f t="shared" si="10"/>
        <v>-4.4500830008342707E-4</v>
      </c>
      <c r="T10" s="121">
        <f t="shared" si="11"/>
        <v>-3.0302842889452175E-2</v>
      </c>
      <c r="U10" s="121">
        <f t="shared" si="12"/>
        <v>3.0790885969324222E-2</v>
      </c>
      <c r="V10" s="119">
        <f t="shared" si="13"/>
        <v>0.13849232441599413</v>
      </c>
    </row>
    <row r="11" spans="1:22" ht="16">
      <c r="A11" s="28"/>
      <c r="B11" s="59" t="s">
        <v>101</v>
      </c>
      <c r="C11" s="75">
        <f>'[1]THCE summary'!$D12</f>
        <v>25539461.679999966</v>
      </c>
      <c r="D11" s="145">
        <v>72153</v>
      </c>
      <c r="E11" s="13">
        <f t="shared" si="3"/>
        <v>353.96257508350266</v>
      </c>
      <c r="F11" s="14">
        <v>462.72746744533032</v>
      </c>
      <c r="G11" s="75">
        <f>'[1]THCE summary'!$H12</f>
        <v>31357200.570000004</v>
      </c>
      <c r="H11" s="145">
        <v>85232</v>
      </c>
      <c r="I11" s="13">
        <f t="shared" si="4"/>
        <v>367.90408027501411</v>
      </c>
      <c r="J11" s="14">
        <v>492.9821426567612</v>
      </c>
      <c r="K11" s="75">
        <f>'[1]THCE summary'!$K12</f>
        <v>46978253.159999959</v>
      </c>
      <c r="L11" s="145">
        <v>122221</v>
      </c>
      <c r="M11" s="13">
        <f t="shared" si="5"/>
        <v>384.37136956824082</v>
      </c>
      <c r="N11" s="14">
        <v>519.05159046483868</v>
      </c>
      <c r="O11" s="120">
        <f t="shared" si="6"/>
        <v>0.22779410791402577</v>
      </c>
      <c r="P11" s="121">
        <f t="shared" si="7"/>
        <v>0.18126758416143463</v>
      </c>
      <c r="Q11" s="121">
        <f t="shared" si="8"/>
        <v>3.9386947018968055E-2</v>
      </c>
      <c r="R11" s="119">
        <f t="shared" si="9"/>
        <v>6.5383357029708655E-2</v>
      </c>
      <c r="S11" s="120">
        <f t="shared" si="10"/>
        <v>0.49816476936863086</v>
      </c>
      <c r="T11" s="121">
        <f t="shared" si="11"/>
        <v>0.43398019523183784</v>
      </c>
      <c r="U11" s="121">
        <f t="shared" si="12"/>
        <v>4.4759735420485613E-2</v>
      </c>
      <c r="V11" s="119">
        <f t="shared" si="13"/>
        <v>5.2881119927762343E-2</v>
      </c>
    </row>
    <row r="12" spans="1:22">
      <c r="A12" s="28"/>
      <c r="B12" s="59" t="s">
        <v>38</v>
      </c>
      <c r="C12" s="75">
        <f>'[1]THCE summary'!$D13</f>
        <v>570820920.89999926</v>
      </c>
      <c r="D12" s="145">
        <v>1379090</v>
      </c>
      <c r="E12" s="13">
        <f t="shared" si="3"/>
        <v>413.91128998107393</v>
      </c>
      <c r="F12" s="14">
        <v>419.23919885914131</v>
      </c>
      <c r="G12" s="75">
        <f>'[1]THCE summary'!$H13</f>
        <v>616444619.76999855</v>
      </c>
      <c r="H12" s="145">
        <v>1410021</v>
      </c>
      <c r="I12" s="13">
        <f t="shared" si="4"/>
        <v>437.18825447989678</v>
      </c>
      <c r="J12" s="14">
        <v>437.85844273280981</v>
      </c>
      <c r="K12" s="75">
        <f>'[1]THCE summary'!$K13</f>
        <v>584342113.45000064</v>
      </c>
      <c r="L12" s="145">
        <v>1279364</v>
      </c>
      <c r="M12" s="13">
        <f t="shared" si="5"/>
        <v>456.7442209175814</v>
      </c>
      <c r="N12" s="14">
        <v>429.92050295670344</v>
      </c>
      <c r="O12" s="120">
        <f t="shared" si="6"/>
        <v>7.9926465901189347E-2</v>
      </c>
      <c r="P12" s="121">
        <f t="shared" si="7"/>
        <v>2.2428557962134388E-2</v>
      </c>
      <c r="Q12" s="121">
        <f t="shared" si="8"/>
        <v>5.6236602050374618E-2</v>
      </c>
      <c r="R12" s="119">
        <f t="shared" si="9"/>
        <v>4.4411982286809648E-2</v>
      </c>
      <c r="S12" s="120">
        <f t="shared" si="10"/>
        <v>-5.2076869990325569E-2</v>
      </c>
      <c r="T12" s="121">
        <f t="shared" si="11"/>
        <v>-9.2663158917491328E-2</v>
      </c>
      <c r="U12" s="121">
        <f t="shared" si="12"/>
        <v>4.4731225592850032E-2</v>
      </c>
      <c r="V12" s="119">
        <f t="shared" si="13"/>
        <v>-1.812900929022454E-2</v>
      </c>
    </row>
    <row r="13" spans="1:22" s="355" customFormat="1">
      <c r="A13" s="351"/>
      <c r="B13" s="352" t="s">
        <v>83</v>
      </c>
      <c r="C13" s="353">
        <f>'[1]THCE summary'!$D14</f>
        <v>3347653541.159996</v>
      </c>
      <c r="D13" s="354">
        <v>7419814</v>
      </c>
      <c r="E13" s="97">
        <f>C13/D13</f>
        <v>451.17755528103481</v>
      </c>
      <c r="F13" s="98">
        <v>309.73451187444482</v>
      </c>
      <c r="G13" s="353">
        <f>'[1]THCE summary'!$H14</f>
        <v>3293964267.6599946</v>
      </c>
      <c r="H13" s="354">
        <v>7034044</v>
      </c>
      <c r="I13" s="97">
        <f>G13/H13</f>
        <v>468.28883465329397</v>
      </c>
      <c r="J13" s="98">
        <v>313.89334669354128</v>
      </c>
      <c r="K13" s="353">
        <v>3375664498.6318073</v>
      </c>
      <c r="L13" s="354">
        <v>6980234</v>
      </c>
      <c r="M13" s="97">
        <f t="shared" si="5"/>
        <v>483.60334318760766</v>
      </c>
      <c r="N13" s="98">
        <v>303.71365382482833</v>
      </c>
      <c r="O13" s="127">
        <f t="shared" si="6"/>
        <v>-1.6037882307676776E-2</v>
      </c>
      <c r="P13" s="128">
        <f t="shared" si="7"/>
        <v>-5.1991869337964514E-2</v>
      </c>
      <c r="Q13" s="128">
        <f t="shared" si="8"/>
        <v>3.7925821380012215E-2</v>
      </c>
      <c r="R13" s="129">
        <f t="shared" si="9"/>
        <v>1.3427095333768513E-2</v>
      </c>
      <c r="S13" s="127">
        <f t="shared" si="10"/>
        <v>2.4803010698671635E-2</v>
      </c>
      <c r="T13" s="128">
        <f t="shared" si="11"/>
        <v>-7.6499379304423298E-3</v>
      </c>
      <c r="U13" s="128">
        <f t="shared" si="12"/>
        <v>3.2703125509392139E-2</v>
      </c>
      <c r="V13" s="129">
        <f t="shared" si="13"/>
        <v>-3.2430419363592144E-2</v>
      </c>
    </row>
    <row r="14" spans="1:22" ht="16">
      <c r="A14" s="28"/>
      <c r="B14" s="59" t="s">
        <v>127</v>
      </c>
      <c r="C14" s="75">
        <f>'[1]THCE summary'!$D15</f>
        <v>476510009.46999949</v>
      </c>
      <c r="D14" s="145">
        <v>1310410</v>
      </c>
      <c r="E14" s="13">
        <f t="shared" si="3"/>
        <v>363.63428962691029</v>
      </c>
      <c r="F14" s="14">
        <v>283.44697730343404</v>
      </c>
      <c r="G14" s="75">
        <f>'[1]THCE summary'!$H15</f>
        <v>480942174.15999949</v>
      </c>
      <c r="H14" s="145">
        <v>1282593</v>
      </c>
      <c r="I14" s="13">
        <f t="shared" si="4"/>
        <v>374.97645329422465</v>
      </c>
      <c r="J14" s="14">
        <v>280.87778270242944</v>
      </c>
      <c r="K14" s="75">
        <f>'[1]THCE summary'!$K15</f>
        <v>545539102.90961993</v>
      </c>
      <c r="L14" s="145">
        <v>1356905</v>
      </c>
      <c r="M14" s="13">
        <f t="shared" si="5"/>
        <v>402.0466450559324</v>
      </c>
      <c r="N14" s="14">
        <v>299.02185692528769</v>
      </c>
      <c r="O14" s="120">
        <f t="shared" si="6"/>
        <v>9.3013044887131358E-3</v>
      </c>
      <c r="P14" s="121">
        <f t="shared" si="7"/>
        <v>-2.1227707358765557E-2</v>
      </c>
      <c r="Q14" s="121">
        <f t="shared" si="8"/>
        <v>3.1191127984523837E-2</v>
      </c>
      <c r="R14" s="119">
        <f t="shared" si="9"/>
        <v>-9.0641100690033172E-3</v>
      </c>
      <c r="S14" s="120">
        <f t="shared" si="10"/>
        <v>0.1343132963176783</v>
      </c>
      <c r="T14" s="121">
        <f t="shared" si="11"/>
        <v>5.7938878506275993E-2</v>
      </c>
      <c r="U14" s="121">
        <f t="shared" si="12"/>
        <v>7.2191711036498463E-2</v>
      </c>
      <c r="V14" s="119">
        <f t="shared" si="13"/>
        <v>6.4597755110024746E-2</v>
      </c>
    </row>
    <row r="15" spans="1:22" s="9" customFormat="1">
      <c r="A15" s="28"/>
      <c r="B15" s="59" t="s">
        <v>80</v>
      </c>
      <c r="C15" s="223" t="s">
        <v>32</v>
      </c>
      <c r="D15" s="114" t="s">
        <v>32</v>
      </c>
      <c r="E15" s="114" t="s">
        <v>32</v>
      </c>
      <c r="F15" s="60" t="s">
        <v>32</v>
      </c>
      <c r="G15" s="75">
        <f>'[1]THCE summary'!$H16</f>
        <v>2167613.29</v>
      </c>
      <c r="H15" s="145">
        <v>16718</v>
      </c>
      <c r="I15" s="13">
        <f t="shared" si="4"/>
        <v>129.6574524464649</v>
      </c>
      <c r="J15" s="14">
        <v>224.76096601982303</v>
      </c>
      <c r="K15" s="75">
        <f>'[1]THCE summary'!$K16</f>
        <v>11389184.29000001</v>
      </c>
      <c r="L15" s="145">
        <v>63369</v>
      </c>
      <c r="M15" s="13">
        <f t="shared" si="5"/>
        <v>179.72801038362621</v>
      </c>
      <c r="N15" s="14">
        <v>260.7049053245338</v>
      </c>
      <c r="O15" s="146" t="s">
        <v>32</v>
      </c>
      <c r="P15" s="147" t="s">
        <v>32</v>
      </c>
      <c r="Q15" s="114" t="s">
        <v>32</v>
      </c>
      <c r="R15" s="60" t="s">
        <v>32</v>
      </c>
      <c r="S15" s="120">
        <f t="shared" si="10"/>
        <v>4.2542509969571229</v>
      </c>
      <c r="T15" s="121">
        <f t="shared" si="11"/>
        <v>2.7904653666706545</v>
      </c>
      <c r="U15" s="121">
        <f t="shared" si="12"/>
        <v>0.38617570368996157</v>
      </c>
      <c r="V15" s="119">
        <f t="shared" si="13"/>
        <v>0.15992073686647457</v>
      </c>
    </row>
    <row r="16" spans="1:22" ht="16">
      <c r="A16" s="28"/>
      <c r="B16" s="59" t="s">
        <v>103</v>
      </c>
      <c r="C16" s="75">
        <f>'[1]THCE summary'!$D17</f>
        <v>282750498.49000007</v>
      </c>
      <c r="D16" s="145">
        <v>758990</v>
      </c>
      <c r="E16" s="13">
        <f t="shared" si="3"/>
        <v>372.53520927811968</v>
      </c>
      <c r="F16" s="14">
        <v>258.90848808094404</v>
      </c>
      <c r="G16" s="75">
        <f>'[1]THCE summary'!$H17</f>
        <v>352760803.94999969</v>
      </c>
      <c r="H16" s="145">
        <v>941457</v>
      </c>
      <c r="I16" s="13">
        <f t="shared" si="4"/>
        <v>374.69667117032395</v>
      </c>
      <c r="J16" s="14">
        <v>266.244978895028</v>
      </c>
      <c r="K16" s="75">
        <f>'[1]THCE summary'!$K17</f>
        <v>595866854.61000061</v>
      </c>
      <c r="L16" s="145">
        <v>1376156</v>
      </c>
      <c r="M16" s="13">
        <f t="shared" si="5"/>
        <v>432.99368284554993</v>
      </c>
      <c r="N16" s="14">
        <v>268.21631403151281</v>
      </c>
      <c r="O16" s="120">
        <f t="shared" si="6"/>
        <v>0.24760453415248596</v>
      </c>
      <c r="P16" s="121">
        <f t="shared" si="7"/>
        <v>0.24040764700457196</v>
      </c>
      <c r="Q16" s="121">
        <f t="shared" si="8"/>
        <v>5.802033843707477E-3</v>
      </c>
      <c r="R16" s="119">
        <f t="shared" si="9"/>
        <v>2.8336231339739948E-2</v>
      </c>
      <c r="S16" s="120">
        <f t="shared" si="10"/>
        <v>0.68915267211619913</v>
      </c>
      <c r="T16" s="121">
        <f t="shared" si="11"/>
        <v>0.4617300630830723</v>
      </c>
      <c r="U16" s="121">
        <f t="shared" si="12"/>
        <v>0.15558454654305209</v>
      </c>
      <c r="V16" s="119">
        <f t="shared" si="13"/>
        <v>7.404215263199454E-3</v>
      </c>
    </row>
    <row r="17" spans="1:22">
      <c r="A17" s="28"/>
      <c r="B17" s="59" t="s">
        <v>150</v>
      </c>
      <c r="C17" s="75">
        <f>'[1]THCE summary'!$D18</f>
        <v>1480447653.0199976</v>
      </c>
      <c r="D17" s="145">
        <v>3361869</v>
      </c>
      <c r="E17" s="13">
        <f t="shared" si="3"/>
        <v>440.3644678064486</v>
      </c>
      <c r="F17" s="14">
        <v>305.5925639568448</v>
      </c>
      <c r="G17" s="75">
        <f>'[1]THCE summary'!$H18</f>
        <v>1473607130.3200002</v>
      </c>
      <c r="H17" s="145">
        <v>3148067</v>
      </c>
      <c r="I17" s="13">
        <f t="shared" si="4"/>
        <v>468.09903674858259</v>
      </c>
      <c r="J17" s="14">
        <v>318.14507068680365</v>
      </c>
      <c r="K17" s="75">
        <f>'[1]THCE summary'!$K18</f>
        <v>1400099877.3405001</v>
      </c>
      <c r="L17" s="145">
        <v>2881839</v>
      </c>
      <c r="M17" s="13">
        <f t="shared" si="5"/>
        <v>485.83556449215246</v>
      </c>
      <c r="N17" s="14">
        <v>311.58192450017907</v>
      </c>
      <c r="O17" s="120">
        <f t="shared" si="6"/>
        <v>-4.6205772193588235E-3</v>
      </c>
      <c r="P17" s="121">
        <f t="shared" si="7"/>
        <v>-6.359617224823455E-2</v>
      </c>
      <c r="Q17" s="121">
        <f t="shared" si="8"/>
        <v>6.2980941855472317E-2</v>
      </c>
      <c r="R17" s="119">
        <f t="shared" si="9"/>
        <v>4.1075956061978891E-2</v>
      </c>
      <c r="S17" s="120">
        <f t="shared" si="10"/>
        <v>-4.9882530741784392E-2</v>
      </c>
      <c r="T17" s="121">
        <f t="shared" si="11"/>
        <v>-8.4568721059621654E-2</v>
      </c>
      <c r="U17" s="121">
        <f t="shared" si="12"/>
        <v>3.7890545271718201E-2</v>
      </c>
      <c r="V17" s="119">
        <f t="shared" si="13"/>
        <v>-2.0629413407085684E-2</v>
      </c>
    </row>
    <row r="18" spans="1:22">
      <c r="A18" s="28"/>
      <c r="B18" s="59" t="s">
        <v>152</v>
      </c>
      <c r="C18" s="75">
        <f>'[1]THCE summary'!$D19</f>
        <v>525506.48549999984</v>
      </c>
      <c r="D18" s="145">
        <v>2588</v>
      </c>
      <c r="E18" s="13">
        <f t="shared" si="3"/>
        <v>203.05505622102004</v>
      </c>
      <c r="F18" s="14">
        <v>334.77721217796784</v>
      </c>
      <c r="G18" s="75">
        <f>'[1]THCE summary'!$H19</f>
        <v>5408600.6351999994</v>
      </c>
      <c r="H18" s="145">
        <v>29282</v>
      </c>
      <c r="I18" s="13">
        <f t="shared" si="4"/>
        <v>184.70735042688338</v>
      </c>
      <c r="J18" s="14">
        <v>169.32789909578668</v>
      </c>
      <c r="K18" s="75">
        <f>'[1]THCE summary'!$K19</f>
        <v>172048710.45790008</v>
      </c>
      <c r="L18" s="145">
        <v>708581</v>
      </c>
      <c r="M18" s="13">
        <f t="shared" si="5"/>
        <v>242.80740022368661</v>
      </c>
      <c r="N18" s="14">
        <v>170.11517794309535</v>
      </c>
      <c r="O18" s="120">
        <f t="shared" si="6"/>
        <v>9.2921672413879293</v>
      </c>
      <c r="P18" s="121">
        <f t="shared" si="7"/>
        <v>10.3145285935085</v>
      </c>
      <c r="Q18" s="121">
        <f t="shared" si="8"/>
        <v>-9.0358280830818982E-2</v>
      </c>
      <c r="R18" s="119">
        <f t="shared" si="9"/>
        <v>-0.49420721322641326</v>
      </c>
      <c r="S18" s="120">
        <f t="shared" si="10"/>
        <v>30.810207863782875</v>
      </c>
      <c r="T18" s="121">
        <f t="shared" si="11"/>
        <v>23.198517860801857</v>
      </c>
      <c r="U18" s="121">
        <f t="shared" si="12"/>
        <v>0.3145519096155418</v>
      </c>
      <c r="V18" s="119">
        <f t="shared" si="13"/>
        <v>4.6494337407643194E-3</v>
      </c>
    </row>
    <row r="19" spans="1:22" ht="16">
      <c r="A19" s="36"/>
      <c r="B19" s="59" t="s">
        <v>128</v>
      </c>
      <c r="C19" s="75">
        <f>'[1]THCE summary'!$D20</f>
        <v>1192476983.4700003</v>
      </c>
      <c r="D19" s="145">
        <v>3650344</v>
      </c>
      <c r="E19" s="13">
        <f t="shared" si="3"/>
        <v>326.67523484635979</v>
      </c>
      <c r="F19" s="14">
        <v>199.13921161159826</v>
      </c>
      <c r="G19" s="75">
        <f>'[1]THCE summary'!$H20</f>
        <v>1151502232.8000016</v>
      </c>
      <c r="H19" s="145">
        <v>3371461</v>
      </c>
      <c r="I19" s="13">
        <f t="shared" si="4"/>
        <v>341.54398725063157</v>
      </c>
      <c r="J19" s="14">
        <v>237.75612141797342</v>
      </c>
      <c r="K19" s="75">
        <f>'[1]THCE summary'!$K20</f>
        <v>1210049390.3800001</v>
      </c>
      <c r="L19" s="145">
        <v>3403403</v>
      </c>
      <c r="M19" s="13">
        <f t="shared" si="5"/>
        <v>355.54102478607444</v>
      </c>
      <c r="N19" s="14">
        <v>264.55186278047398</v>
      </c>
      <c r="O19" s="120">
        <f t="shared" si="6"/>
        <v>-3.4361041125310243E-2</v>
      </c>
      <c r="P19" s="121">
        <f t="shared" si="7"/>
        <v>-7.639910101623304E-2</v>
      </c>
      <c r="Q19" s="121">
        <f t="shared" si="8"/>
        <v>4.5515395163838512E-2</v>
      </c>
      <c r="R19" s="119">
        <f t="shared" si="9"/>
        <v>0.1939191658631938</v>
      </c>
      <c r="S19" s="120">
        <f t="shared" si="10"/>
        <v>5.084415462889269E-2</v>
      </c>
      <c r="T19" s="121">
        <f t="shared" si="11"/>
        <v>9.4742309046433881E-3</v>
      </c>
      <c r="U19" s="121">
        <f t="shared" si="12"/>
        <v>4.0981654070729068E-2</v>
      </c>
      <c r="V19" s="119">
        <f t="shared" si="13"/>
        <v>0.11270263496347099</v>
      </c>
    </row>
    <row r="20" spans="1:22" s="9" customFormat="1">
      <c r="A20" s="79"/>
      <c r="B20" s="80"/>
      <c r="C20" s="81"/>
      <c r="D20" s="111"/>
      <c r="E20" s="82"/>
      <c r="F20" s="83"/>
      <c r="G20" s="81"/>
      <c r="H20" s="111"/>
      <c r="I20" s="82"/>
      <c r="J20" s="83"/>
      <c r="K20" s="84"/>
      <c r="L20" s="111"/>
      <c r="M20" s="82"/>
      <c r="N20" s="83"/>
      <c r="O20" s="122"/>
      <c r="P20" s="123"/>
      <c r="Q20" s="123"/>
      <c r="R20" s="124"/>
      <c r="S20" s="122"/>
      <c r="T20" s="123"/>
      <c r="U20" s="123"/>
      <c r="V20" s="124"/>
    </row>
    <row r="21" spans="1:22" ht="16">
      <c r="A21" s="28" t="s">
        <v>7</v>
      </c>
      <c r="B21" s="29" t="s">
        <v>104</v>
      </c>
      <c r="C21" s="77"/>
      <c r="D21" s="109"/>
      <c r="E21" s="17"/>
      <c r="F21" s="18"/>
      <c r="G21" s="77"/>
      <c r="H21" s="109"/>
      <c r="I21" s="17"/>
      <c r="J21" s="18"/>
      <c r="K21" s="77"/>
      <c r="L21" s="109"/>
      <c r="M21" s="17"/>
      <c r="N21" s="18"/>
      <c r="O21" s="120"/>
      <c r="P21" s="121"/>
      <c r="Q21" s="121"/>
      <c r="R21" s="125"/>
      <c r="S21" s="120"/>
      <c r="T21" s="121"/>
      <c r="U21" s="121"/>
      <c r="V21" s="125"/>
    </row>
    <row r="22" spans="1:22" ht="16">
      <c r="A22" s="28" t="s">
        <v>70</v>
      </c>
      <c r="B22" s="59" t="s">
        <v>98</v>
      </c>
      <c r="C22" s="75">
        <f>'[1]THCE summary'!$D23</f>
        <v>375221755.33999985</v>
      </c>
      <c r="D22" s="145">
        <v>1282191</v>
      </c>
      <c r="E22" s="13">
        <f>C22/D22</f>
        <v>292.64107714061311</v>
      </c>
      <c r="F22" s="106">
        <v>264.13292700143376</v>
      </c>
      <c r="G22" s="75">
        <f>'[1]THCE summary'!$H23</f>
        <v>345810688.12000054</v>
      </c>
      <c r="H22" s="145">
        <v>1220073</v>
      </c>
      <c r="I22" s="13">
        <f>G22/H22</f>
        <v>283.43442410413189</v>
      </c>
      <c r="J22" s="65">
        <v>256.8751577852201</v>
      </c>
      <c r="K22" s="75">
        <f>'[1]THCE summary'!$K23</f>
        <v>330143967.0800004</v>
      </c>
      <c r="L22" s="145">
        <v>1163519</v>
      </c>
      <c r="M22" s="13">
        <f>K22/L22</f>
        <v>283.74609016268784</v>
      </c>
      <c r="N22" s="65">
        <v>256.66322388816053</v>
      </c>
      <c r="O22" s="120">
        <f t="shared" ref="O22:O27" si="14">G22/C22-1</f>
        <v>-7.838316089467956E-2</v>
      </c>
      <c r="P22" s="121">
        <f t="shared" ref="P22:P27" si="15">H22/D22-1</f>
        <v>-4.8446760272065514E-2</v>
      </c>
      <c r="Q22" s="121">
        <f t="shared" ref="Q22:Q27" si="16">I22/E22-1</f>
        <v>-3.1460562975092699E-2</v>
      </c>
      <c r="R22" s="119">
        <f t="shared" ref="R22:R27" si="17">J22/F22-1</f>
        <v>-2.7477714719658097E-2</v>
      </c>
      <c r="S22" s="120">
        <f t="shared" ref="S22:S29" si="18">K22/G22-1</f>
        <v>-4.5304328576922348E-2</v>
      </c>
      <c r="T22" s="121">
        <f t="shared" ref="T22:T29" si="19">L22/H22-1</f>
        <v>-4.6352964125917051E-2</v>
      </c>
      <c r="U22" s="121">
        <f t="shared" ref="U22:U29" si="20">M22/I22-1</f>
        <v>1.0996055244207881E-3</v>
      </c>
      <c r="V22" s="119">
        <f t="shared" ref="V22:V27" si="21">N22/J22-1</f>
        <v>-8.2504629442126109E-4</v>
      </c>
    </row>
    <row r="23" spans="1:22" ht="16">
      <c r="A23" s="36"/>
      <c r="B23" s="59" t="s">
        <v>129</v>
      </c>
      <c r="C23" s="75">
        <f>'[1]THCE summary'!$D24</f>
        <v>1938032324.8200016</v>
      </c>
      <c r="D23" s="145">
        <v>5474510</v>
      </c>
      <c r="E23" s="13">
        <f t="shared" ref="E23:E27" si="22">C23/D23</f>
        <v>354.01018992019408</v>
      </c>
      <c r="F23" s="106">
        <v>202.35467275928295</v>
      </c>
      <c r="G23" s="75">
        <f>'[1]THCE summary'!$H24</f>
        <v>1995496710.8700023</v>
      </c>
      <c r="H23" s="145">
        <v>5523182</v>
      </c>
      <c r="I23" s="13">
        <f t="shared" ref="I23:I27" si="23">G23/H23</f>
        <v>361.29475922937218</v>
      </c>
      <c r="J23" s="65">
        <v>202.77856487006758</v>
      </c>
      <c r="K23" s="75">
        <f>'[1]THCE summary'!$K24</f>
        <v>2010150536.929997</v>
      </c>
      <c r="L23" s="145">
        <v>5461918</v>
      </c>
      <c r="M23" s="13">
        <f t="shared" ref="M23:M27" si="24">K23/L23</f>
        <v>368.03015660982038</v>
      </c>
      <c r="N23" s="65">
        <v>199.4868127497048</v>
      </c>
      <c r="O23" s="120">
        <f t="shared" si="14"/>
        <v>2.96508914294491E-2</v>
      </c>
      <c r="P23" s="121">
        <f t="shared" si="15"/>
        <v>8.8906587073547261E-3</v>
      </c>
      <c r="Q23" s="121">
        <f t="shared" si="16"/>
        <v>2.0577287085494111E-2</v>
      </c>
      <c r="R23" s="119">
        <f t="shared" si="17"/>
        <v>2.0947977380729732E-3</v>
      </c>
      <c r="S23" s="120">
        <f t="shared" si="18"/>
        <v>7.343447864469832E-3</v>
      </c>
      <c r="T23" s="121">
        <f t="shared" si="19"/>
        <v>-1.1092156658969454E-2</v>
      </c>
      <c r="U23" s="121">
        <f t="shared" si="20"/>
        <v>1.86423888207361E-2</v>
      </c>
      <c r="V23" s="119">
        <f t="shared" si="21"/>
        <v>-1.6233235117686151E-2</v>
      </c>
    </row>
    <row r="24" spans="1:22">
      <c r="A24" s="28"/>
      <c r="B24" s="59" t="s">
        <v>38</v>
      </c>
      <c r="C24" s="75">
        <f>'[1]THCE summary'!$D25</f>
        <v>71684871.270000055</v>
      </c>
      <c r="D24" s="145">
        <v>213996</v>
      </c>
      <c r="E24" s="13">
        <f t="shared" si="22"/>
        <v>334.98229532327736</v>
      </c>
      <c r="F24" s="106">
        <v>320.46367186714195</v>
      </c>
      <c r="G24" s="75">
        <f>'[1]THCE summary'!$H25</f>
        <v>77119743.750000119</v>
      </c>
      <c r="H24" s="145">
        <v>223762</v>
      </c>
      <c r="I24" s="13">
        <f t="shared" si="23"/>
        <v>344.65076174685657</v>
      </c>
      <c r="J24" s="65">
        <v>324.00935406743048</v>
      </c>
      <c r="K24" s="75">
        <f>'[1]THCE summary'!$K25</f>
        <v>87002227.640000015</v>
      </c>
      <c r="L24" s="145">
        <v>227734</v>
      </c>
      <c r="M24" s="13">
        <f t="shared" si="24"/>
        <v>382.03442454793759</v>
      </c>
      <c r="N24" s="65">
        <v>338.48624563920015</v>
      </c>
      <c r="O24" s="120">
        <f t="shared" si="14"/>
        <v>7.5816171302445223E-2</v>
      </c>
      <c r="P24" s="121">
        <f t="shared" si="15"/>
        <v>4.5636367034897818E-2</v>
      </c>
      <c r="Q24" s="121">
        <f t="shared" si="16"/>
        <v>2.8862619184839566E-2</v>
      </c>
      <c r="R24" s="119">
        <f t="shared" si="17"/>
        <v>1.1064225094938429E-2</v>
      </c>
      <c r="S24" s="120">
        <f t="shared" si="18"/>
        <v>0.12814466710413419</v>
      </c>
      <c r="T24" s="121">
        <f t="shared" si="19"/>
        <v>1.7751003298147161E-2</v>
      </c>
      <c r="U24" s="121">
        <f t="shared" si="20"/>
        <v>0.10846824365512076</v>
      </c>
      <c r="V24" s="119">
        <f t="shared" si="21"/>
        <v>4.4680474159264127E-2</v>
      </c>
    </row>
    <row r="25" spans="1:22">
      <c r="A25" s="28"/>
      <c r="B25" s="59" t="s">
        <v>81</v>
      </c>
      <c r="C25" s="75">
        <f>'[1]THCE summary'!$D26</f>
        <v>255524280.28000012</v>
      </c>
      <c r="D25" s="145">
        <v>558298</v>
      </c>
      <c r="E25" s="13">
        <f t="shared" si="22"/>
        <v>457.68439127491075</v>
      </c>
      <c r="F25" s="106">
        <v>433.9492267190659</v>
      </c>
      <c r="G25" s="75">
        <f>'[1]THCE summary'!$H26</f>
        <v>281872860.67999989</v>
      </c>
      <c r="H25" s="145">
        <v>570166</v>
      </c>
      <c r="I25" s="13">
        <f t="shared" si="23"/>
        <v>494.3698162991127</v>
      </c>
      <c r="J25" s="65">
        <v>453.54656098877803</v>
      </c>
      <c r="K25" s="75">
        <f>'[1]THCE summary'!$K26</f>
        <v>306750754.4962998</v>
      </c>
      <c r="L25" s="145">
        <v>579975</v>
      </c>
      <c r="M25" s="13">
        <f t="shared" si="24"/>
        <v>528.90340876123935</v>
      </c>
      <c r="N25" s="65">
        <v>497.91605316087748</v>
      </c>
      <c r="O25" s="120">
        <f t="shared" si="14"/>
        <v>0.10311576015839807</v>
      </c>
      <c r="P25" s="121">
        <f t="shared" si="15"/>
        <v>2.1257464651494473E-2</v>
      </c>
      <c r="Q25" s="121">
        <f t="shared" si="16"/>
        <v>8.0154415845408611E-2</v>
      </c>
      <c r="R25" s="119">
        <f t="shared" si="17"/>
        <v>4.5160431366315645E-2</v>
      </c>
      <c r="S25" s="120">
        <f t="shared" si="18"/>
        <v>8.8259273192472731E-2</v>
      </c>
      <c r="T25" s="121">
        <f t="shared" si="19"/>
        <v>1.7203761711501508E-2</v>
      </c>
      <c r="U25" s="121">
        <f t="shared" si="20"/>
        <v>6.9853763970963101E-2</v>
      </c>
      <c r="V25" s="119">
        <f t="shared" si="21"/>
        <v>9.7827865953540538E-2</v>
      </c>
    </row>
    <row r="26" spans="1:22">
      <c r="A26" s="28"/>
      <c r="B26" s="59" t="s">
        <v>150</v>
      </c>
      <c r="C26" s="75">
        <f>'[1]THCE summary'!$D27</f>
        <v>835149927.2299999</v>
      </c>
      <c r="D26" s="145">
        <v>1948156</v>
      </c>
      <c r="E26" s="13">
        <f t="shared" si="22"/>
        <v>428.68739835516249</v>
      </c>
      <c r="F26" s="106">
        <v>274.53732303920555</v>
      </c>
      <c r="G26" s="75">
        <f>'[1]THCE summary'!$H27</f>
        <v>897077237.3599999</v>
      </c>
      <c r="H26" s="145">
        <v>1975824</v>
      </c>
      <c r="I26" s="13">
        <f t="shared" si="23"/>
        <v>454.02689579638667</v>
      </c>
      <c r="J26" s="65">
        <v>283.585074458208</v>
      </c>
      <c r="K26" s="75">
        <f>'[1]THCE summary'!$K27</f>
        <v>959207346.16490114</v>
      </c>
      <c r="L26" s="145">
        <v>2048705</v>
      </c>
      <c r="M26" s="13">
        <f t="shared" si="24"/>
        <v>468.20178901545177</v>
      </c>
      <c r="N26" s="65">
        <v>274.05012920310401</v>
      </c>
      <c r="O26" s="120">
        <f t="shared" si="14"/>
        <v>7.4151129169583552E-2</v>
      </c>
      <c r="P26" s="121">
        <f t="shared" si="15"/>
        <v>1.4202148082597121E-2</v>
      </c>
      <c r="Q26" s="121">
        <f t="shared" si="16"/>
        <v>5.9109499225892037E-2</v>
      </c>
      <c r="R26" s="119">
        <f t="shared" si="17"/>
        <v>3.2956362067063649E-2</v>
      </c>
      <c r="S26" s="120">
        <f t="shared" si="18"/>
        <v>6.9258371762662696E-2</v>
      </c>
      <c r="T26" s="121">
        <f t="shared" si="19"/>
        <v>3.6886382592781652E-2</v>
      </c>
      <c r="U26" s="121">
        <f t="shared" si="20"/>
        <v>3.122038220709733E-2</v>
      </c>
      <c r="V26" s="119">
        <f t="shared" si="21"/>
        <v>-3.3622874099846767E-2</v>
      </c>
    </row>
    <row r="27" spans="1:22">
      <c r="A27" s="28"/>
      <c r="B27" s="59" t="s">
        <v>47</v>
      </c>
      <c r="C27" s="75">
        <f>'[1]THCE summary'!$D28</f>
        <v>402729648.48000044</v>
      </c>
      <c r="D27" s="145">
        <v>914414</v>
      </c>
      <c r="E27" s="13">
        <f t="shared" si="22"/>
        <v>440.42375606672738</v>
      </c>
      <c r="F27" s="106">
        <v>192.14012496270686</v>
      </c>
      <c r="G27" s="75">
        <f>'[1]THCE summary'!$H28</f>
        <v>415782279.7100001</v>
      </c>
      <c r="H27" s="145">
        <v>907346</v>
      </c>
      <c r="I27" s="13">
        <f t="shared" si="23"/>
        <v>458.24005363995661</v>
      </c>
      <c r="J27" s="65">
        <v>196.476145002664</v>
      </c>
      <c r="K27" s="75">
        <f>'[1]THCE summary'!$K28</f>
        <v>438849948.97000009</v>
      </c>
      <c r="L27" s="145">
        <v>935556</v>
      </c>
      <c r="M27" s="13">
        <f t="shared" si="24"/>
        <v>469.07929506090505</v>
      </c>
      <c r="N27" s="65">
        <v>193.08846989128489</v>
      </c>
      <c r="O27" s="120">
        <f t="shared" si="14"/>
        <v>3.2410405539456733E-2</v>
      </c>
      <c r="P27" s="121">
        <f t="shared" si="15"/>
        <v>-7.7295404488557651E-3</v>
      </c>
      <c r="Q27" s="121">
        <f t="shared" si="16"/>
        <v>4.0452626198778319E-2</v>
      </c>
      <c r="R27" s="119">
        <f t="shared" si="17"/>
        <v>2.2566967939667615E-2</v>
      </c>
      <c r="S27" s="120">
        <f t="shared" si="18"/>
        <v>5.5480164465135928E-2</v>
      </c>
      <c r="T27" s="121">
        <f t="shared" si="19"/>
        <v>3.109067544244426E-2</v>
      </c>
      <c r="U27" s="121">
        <f t="shared" si="20"/>
        <v>2.3654068069451029E-2</v>
      </c>
      <c r="V27" s="119">
        <f t="shared" si="21"/>
        <v>-1.7242170093133558E-2</v>
      </c>
    </row>
    <row r="28" spans="1:22" s="9" customFormat="1">
      <c r="A28" s="88"/>
      <c r="B28" s="89"/>
      <c r="C28" s="81"/>
      <c r="D28" s="111"/>
      <c r="E28" s="82"/>
      <c r="F28" s="83"/>
      <c r="G28" s="81"/>
      <c r="H28" s="111"/>
      <c r="I28" s="82"/>
      <c r="J28" s="83"/>
      <c r="K28" s="84"/>
      <c r="L28" s="111"/>
      <c r="M28" s="82"/>
      <c r="N28" s="83"/>
      <c r="O28" s="85"/>
      <c r="P28" s="86"/>
      <c r="Q28" s="86"/>
      <c r="R28" s="87"/>
      <c r="S28" s="85"/>
      <c r="T28" s="86"/>
      <c r="U28" s="86"/>
      <c r="V28" s="87"/>
    </row>
    <row r="29" spans="1:22" ht="67.5" customHeight="1" thickBot="1">
      <c r="A29" s="37" t="s">
        <v>153</v>
      </c>
      <c r="B29" s="38" t="s">
        <v>92</v>
      </c>
      <c r="C29" s="78">
        <f>'[1]THCE summary'!$D$32</f>
        <v>11142551.730882352</v>
      </c>
      <c r="D29" s="112">
        <f>'[1]Non-TME filers'!$G$19</f>
        <v>40476</v>
      </c>
      <c r="E29" s="22">
        <f>C29/D29</f>
        <v>275.28786764705882</v>
      </c>
      <c r="F29" s="23" t="s">
        <v>48</v>
      </c>
      <c r="G29" s="78">
        <f>'[1]THCE summary'!$H$32</f>
        <v>7029203.4400000013</v>
      </c>
      <c r="H29" s="112">
        <f>'[1]Non-TME filers'!$G$20</f>
        <v>29892</v>
      </c>
      <c r="I29" s="22">
        <f>G29/H29</f>
        <v>235.15333333333336</v>
      </c>
      <c r="J29" s="23" t="s">
        <v>48</v>
      </c>
      <c r="K29" s="78">
        <f>'[1]THCE summary'!$K$32</f>
        <v>6483245.960930231</v>
      </c>
      <c r="L29" s="112">
        <f>'[1]Non-TME filers'!$G$21</f>
        <v>18432</v>
      </c>
      <c r="M29" s="22">
        <f>K29/L29</f>
        <v>351.73860465116269</v>
      </c>
      <c r="N29" s="23" t="s">
        <v>48</v>
      </c>
      <c r="O29" s="132">
        <f t="shared" ref="O29" si="25">G29/C29-1</f>
        <v>-0.369156759621041</v>
      </c>
      <c r="P29" s="133">
        <f t="shared" ref="P29" si="26">H29/D29-1</f>
        <v>-0.2614882893566558</v>
      </c>
      <c r="Q29" s="133">
        <f t="shared" ref="Q29" si="27">I29/E29-1</f>
        <v>-0.14579114821427996</v>
      </c>
      <c r="R29" s="23" t="s">
        <v>48</v>
      </c>
      <c r="S29" s="132">
        <f t="shared" si="18"/>
        <v>-7.7669893001385382E-2</v>
      </c>
      <c r="T29" s="133">
        <f t="shared" si="19"/>
        <v>-0.38338016860698509</v>
      </c>
      <c r="U29" s="133">
        <f t="shared" si="20"/>
        <v>0.49578404722236269</v>
      </c>
      <c r="V29" s="23" t="s">
        <v>48</v>
      </c>
    </row>
    <row r="30" spans="1:22">
      <c r="C30" s="41"/>
      <c r="D30" s="41"/>
      <c r="E30" s="41"/>
      <c r="F30" s="41"/>
      <c r="G30" s="41"/>
      <c r="H30" s="41"/>
      <c r="I30" s="41"/>
      <c r="J30" s="41"/>
      <c r="K30" s="41"/>
      <c r="L30" s="41"/>
      <c r="M30" s="41"/>
    </row>
    <row r="31" spans="1:22">
      <c r="A31" s="39" t="s">
        <v>49</v>
      </c>
      <c r="C31" s="41"/>
      <c r="D31" s="41"/>
      <c r="E31" s="41"/>
      <c r="F31" s="41"/>
      <c r="G31" s="41"/>
      <c r="H31" s="41"/>
      <c r="I31" s="41"/>
      <c r="J31" s="41"/>
      <c r="K31" s="41"/>
      <c r="L31" s="41"/>
      <c r="M31" s="41"/>
    </row>
    <row r="32" spans="1:22" s="9" customFormat="1">
      <c r="A32" s="39" t="s">
        <v>216</v>
      </c>
      <c r="B32" s="25"/>
      <c r="C32" s="41"/>
      <c r="D32" s="41"/>
      <c r="E32" s="41"/>
      <c r="F32" s="41"/>
      <c r="G32" s="41"/>
      <c r="H32" s="41"/>
      <c r="I32" s="41"/>
      <c r="J32" s="41"/>
      <c r="K32" s="41"/>
      <c r="L32" s="41"/>
      <c r="M32" s="41"/>
      <c r="N32" s="40"/>
      <c r="O32" s="40"/>
      <c r="P32" s="40"/>
      <c r="Q32" s="40"/>
      <c r="R32" s="40"/>
      <c r="S32" s="40"/>
      <c r="T32" s="40"/>
      <c r="U32" s="40"/>
      <c r="V32" s="40"/>
    </row>
    <row r="33" spans="1:22" s="9" customFormat="1">
      <c r="A33" s="39" t="s">
        <v>217</v>
      </c>
      <c r="B33" s="25"/>
      <c r="C33" s="41"/>
      <c r="D33" s="41"/>
      <c r="E33" s="41"/>
      <c r="F33" s="41"/>
      <c r="G33" s="41"/>
      <c r="H33" s="41"/>
      <c r="I33" s="41"/>
      <c r="J33" s="41"/>
      <c r="K33" s="41"/>
      <c r="L33" s="41"/>
      <c r="M33" s="41"/>
      <c r="N33" s="40"/>
      <c r="O33" s="40"/>
      <c r="P33" s="40"/>
      <c r="Q33" s="40"/>
      <c r="R33" s="40"/>
      <c r="S33" s="40"/>
      <c r="T33" s="40"/>
      <c r="U33" s="40"/>
      <c r="V33" s="40"/>
    </row>
    <row r="34" spans="1:22">
      <c r="A34" s="39" t="s">
        <v>219</v>
      </c>
      <c r="C34" s="41"/>
      <c r="D34" s="41"/>
      <c r="E34" s="41"/>
      <c r="F34" s="41"/>
      <c r="G34" s="41"/>
      <c r="H34" s="41"/>
      <c r="I34" s="41"/>
      <c r="J34" s="41"/>
      <c r="K34" s="41"/>
      <c r="L34" s="41"/>
      <c r="M34" s="41"/>
    </row>
    <row r="35" spans="1:22" s="9" customFormat="1">
      <c r="A35" s="39" t="s">
        <v>220</v>
      </c>
      <c r="B35" s="25"/>
      <c r="C35" s="41"/>
      <c r="D35" s="41"/>
      <c r="E35" s="41"/>
      <c r="F35" s="41"/>
      <c r="G35" s="41"/>
      <c r="H35" s="41"/>
      <c r="I35" s="41"/>
      <c r="J35" s="41"/>
      <c r="K35" s="41"/>
      <c r="L35" s="41"/>
      <c r="M35" s="41"/>
      <c r="N35" s="40"/>
      <c r="O35" s="40"/>
      <c r="P35" s="40"/>
      <c r="Q35" s="40"/>
      <c r="R35" s="40"/>
      <c r="S35" s="40"/>
      <c r="T35" s="40"/>
      <c r="U35" s="40"/>
      <c r="V35" s="40"/>
    </row>
    <row r="36" spans="1:22">
      <c r="A36" s="39" t="s">
        <v>120</v>
      </c>
      <c r="B36" s="39"/>
      <c r="C36" s="41"/>
      <c r="D36" s="41"/>
      <c r="E36" s="41"/>
      <c r="F36" s="41"/>
      <c r="G36" s="41"/>
      <c r="H36" s="41"/>
      <c r="I36" s="41"/>
      <c r="J36" s="41"/>
      <c r="K36" s="41"/>
      <c r="L36" s="41"/>
      <c r="M36" s="41"/>
    </row>
    <row r="37" spans="1:22">
      <c r="A37" s="39" t="s">
        <v>218</v>
      </c>
      <c r="B37" s="39"/>
      <c r="C37" s="41"/>
      <c r="D37" s="41"/>
      <c r="E37" s="41"/>
      <c r="F37" s="41"/>
      <c r="G37" s="41"/>
      <c r="H37" s="41"/>
      <c r="I37" s="41"/>
      <c r="J37" s="41"/>
      <c r="K37" s="41"/>
      <c r="L37" s="41"/>
      <c r="M37" s="41"/>
    </row>
    <row r="38" spans="1:22">
      <c r="A38" s="39" t="s">
        <v>105</v>
      </c>
      <c r="B38" s="39"/>
      <c r="C38" s="41"/>
      <c r="D38" s="41"/>
      <c r="E38" s="41"/>
      <c r="F38" s="41"/>
      <c r="G38" s="41"/>
      <c r="H38" s="41"/>
      <c r="I38" s="41"/>
      <c r="J38" s="41"/>
      <c r="K38" s="41"/>
      <c r="L38" s="42"/>
      <c r="M38" s="43"/>
    </row>
    <row r="39" spans="1:22" s="9" customFormat="1">
      <c r="A39" s="39"/>
      <c r="B39" s="39"/>
      <c r="C39" s="41"/>
      <c r="D39" s="41"/>
      <c r="E39" s="41"/>
      <c r="F39" s="41"/>
      <c r="G39" s="41"/>
      <c r="H39" s="41"/>
      <c r="I39" s="41"/>
      <c r="J39" s="41"/>
      <c r="K39" s="41"/>
      <c r="L39" s="42"/>
      <c r="M39" s="43"/>
      <c r="N39" s="40"/>
      <c r="O39" s="40"/>
      <c r="P39" s="40"/>
      <c r="Q39" s="40"/>
      <c r="R39" s="40"/>
      <c r="S39" s="40"/>
      <c r="T39" s="40"/>
      <c r="U39" s="40"/>
      <c r="V39" s="40"/>
    </row>
    <row r="40" spans="1:22">
      <c r="A40" s="39"/>
      <c r="B40" s="330"/>
      <c r="C40" s="330"/>
      <c r="D40" s="330"/>
      <c r="E40" s="41"/>
      <c r="F40" s="41"/>
      <c r="G40" s="41"/>
      <c r="H40" s="41"/>
      <c r="I40" s="41"/>
      <c r="J40" s="41"/>
    </row>
  </sheetData>
  <mergeCells count="5">
    <mergeCell ref="K3:N3"/>
    <mergeCell ref="G3:J3"/>
    <mergeCell ref="S3:V3"/>
    <mergeCell ref="C3:F3"/>
    <mergeCell ref="O3:R3"/>
  </mergeCells>
  <pageMargins left="0.7" right="0.7" top="0.75" bottom="0.75" header="0.3" footer="0.3"/>
  <pageSetup orientation="portrait" verticalDpi="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workbookViewId="0">
      <selection activeCell="F22" sqref="F22"/>
    </sheetView>
  </sheetViews>
  <sheetFormatPr baseColWidth="10" defaultColWidth="8.83203125" defaultRowHeight="14" x14ac:dyDescent="0"/>
  <cols>
    <col min="1" max="1" width="31.6640625" style="25" customWidth="1"/>
    <col min="2" max="2" width="44.5" style="25" customWidth="1"/>
    <col min="3" max="11" width="15.83203125" style="25" customWidth="1"/>
    <col min="12" max="17" width="19.6640625" style="45" customWidth="1"/>
  </cols>
  <sheetData>
    <row r="1" spans="1:17" ht="15">
      <c r="A1" s="24" t="s">
        <v>154</v>
      </c>
    </row>
    <row r="2" spans="1:17" ht="16" thickBot="1">
      <c r="A2" s="24"/>
    </row>
    <row r="3" spans="1:17">
      <c r="A3" s="58"/>
      <c r="B3" s="160"/>
      <c r="C3" s="415" t="s">
        <v>93</v>
      </c>
      <c r="D3" s="414"/>
      <c r="E3" s="416"/>
      <c r="F3" s="415" t="s">
        <v>155</v>
      </c>
      <c r="G3" s="414"/>
      <c r="H3" s="416"/>
      <c r="I3" s="415" t="s">
        <v>144</v>
      </c>
      <c r="J3" s="414"/>
      <c r="K3" s="416"/>
      <c r="L3" s="417" t="s">
        <v>72</v>
      </c>
      <c r="M3" s="418"/>
      <c r="N3" s="419"/>
      <c r="O3" s="417" t="s">
        <v>146</v>
      </c>
      <c r="P3" s="418"/>
      <c r="Q3" s="419"/>
    </row>
    <row r="4" spans="1:17" s="1" customFormat="1" ht="29" thickBot="1">
      <c r="A4" s="150" t="s">
        <v>2</v>
      </c>
      <c r="B4" s="163" t="s">
        <v>3</v>
      </c>
      <c r="C4" s="157" t="s">
        <v>5</v>
      </c>
      <c r="D4" s="152" t="s">
        <v>54</v>
      </c>
      <c r="E4" s="158" t="s">
        <v>55</v>
      </c>
      <c r="F4" s="157" t="s">
        <v>5</v>
      </c>
      <c r="G4" s="152" t="s">
        <v>54</v>
      </c>
      <c r="H4" s="158" t="s">
        <v>55</v>
      </c>
      <c r="I4" s="157" t="s">
        <v>5</v>
      </c>
      <c r="J4" s="152" t="s">
        <v>54</v>
      </c>
      <c r="K4" s="158" t="s">
        <v>55</v>
      </c>
      <c r="L4" s="159" t="s">
        <v>5</v>
      </c>
      <c r="M4" s="153" t="s">
        <v>54</v>
      </c>
      <c r="N4" s="154" t="s">
        <v>55</v>
      </c>
      <c r="O4" s="159" t="s">
        <v>5</v>
      </c>
      <c r="P4" s="153" t="s">
        <v>54</v>
      </c>
      <c r="Q4" s="154" t="s">
        <v>55</v>
      </c>
    </row>
    <row r="5" spans="1:17" ht="28">
      <c r="A5" s="48" t="s">
        <v>23</v>
      </c>
      <c r="B5" s="161" t="s">
        <v>156</v>
      </c>
      <c r="C5" s="15">
        <f>D5*E5*12</f>
        <v>395140667.03999996</v>
      </c>
      <c r="D5" s="109">
        <f>'[1]NCPHI - v2'!$B7</f>
        <v>656991</v>
      </c>
      <c r="E5" s="106">
        <f>'[1]NCPHI - v2'!$D7</f>
        <v>50.12</v>
      </c>
      <c r="F5" s="15">
        <f>G5*H5*12</f>
        <v>284049681.84000003</v>
      </c>
      <c r="G5" s="109">
        <f>'[1]NCPHI - v2'!$E7</f>
        <v>632571</v>
      </c>
      <c r="H5" s="106">
        <f>'[1]NCPHI - v2'!$G7</f>
        <v>37.42</v>
      </c>
      <c r="I5" s="11">
        <f>J5*K5*12</f>
        <v>400978624.07999998</v>
      </c>
      <c r="J5" s="109">
        <f>'[1]NCPHI - v2'!$H7</f>
        <v>705998</v>
      </c>
      <c r="K5" s="106">
        <f>'[1]NCPHI - v2'!$J7</f>
        <v>47.33</v>
      </c>
      <c r="L5" s="120">
        <f>F5/C5-1</f>
        <v>-0.28114288016007782</v>
      </c>
      <c r="M5" s="121">
        <f t="shared" ref="M5:M9" si="0">G5/D5-1</f>
        <v>-3.7169458942359901E-2</v>
      </c>
      <c r="N5" s="119">
        <f t="shared" ref="N5:N9" si="1">H5/E5-1</f>
        <v>-0.25339185953711085</v>
      </c>
      <c r="O5" s="120">
        <f>I5/F5-1</f>
        <v>0.41164961524534949</v>
      </c>
      <c r="P5" s="121">
        <f t="shared" ref="P5:Q5" si="2">J5/G5-1</f>
        <v>0.11607708857977994</v>
      </c>
      <c r="Q5" s="119">
        <f t="shared" si="2"/>
        <v>0.26483164083377853</v>
      </c>
    </row>
    <row r="6" spans="1:17" ht="28">
      <c r="A6" s="48" t="s">
        <v>25</v>
      </c>
      <c r="B6" s="161" t="s">
        <v>157</v>
      </c>
      <c r="C6" s="15">
        <f t="shared" ref="C6:C9" si="3">D6*E6*12</f>
        <v>817739841.5999999</v>
      </c>
      <c r="D6" s="109">
        <f>'[1]NCPHI - v2'!$B8</f>
        <v>1364264</v>
      </c>
      <c r="E6" s="106">
        <f>'[1]NCPHI - v2'!$D8</f>
        <v>49.95</v>
      </c>
      <c r="F6" s="15">
        <f t="shared" ref="F6:F9" si="4">G6*H6*12</f>
        <v>871047749.88000011</v>
      </c>
      <c r="G6" s="109">
        <f>'[1]NCPHI - v2'!$E8</f>
        <v>1401029</v>
      </c>
      <c r="H6" s="106">
        <f>'[1]NCPHI - v2'!$G8</f>
        <v>51.81</v>
      </c>
      <c r="I6" s="11">
        <f t="shared" ref="I6:I9" si="5">J6*K6*12</f>
        <v>872158521.12000012</v>
      </c>
      <c r="J6" s="109">
        <f>'[1]NCPHI - v2'!$H8</f>
        <v>1373132</v>
      </c>
      <c r="K6" s="106">
        <f>'[1]NCPHI - v2'!$J8</f>
        <v>52.93</v>
      </c>
      <c r="L6" s="120">
        <f>F6/C6-1</f>
        <v>6.5189324976140606E-2</v>
      </c>
      <c r="M6" s="121">
        <f t="shared" si="0"/>
        <v>2.6948596459336338E-2</v>
      </c>
      <c r="N6" s="119">
        <f t="shared" si="1"/>
        <v>3.7237237237237153E-2</v>
      </c>
      <c r="O6" s="120">
        <f>I6/F6-1</f>
        <v>1.2752127999331453E-3</v>
      </c>
      <c r="P6" s="121">
        <f t="shared" ref="P6:P9" si="6">J6/G6-1</f>
        <v>-1.99117934032772E-2</v>
      </c>
      <c r="Q6" s="119">
        <f t="shared" ref="Q6:Q9" si="7">K6/H6-1</f>
        <v>2.1617448369040781E-2</v>
      </c>
    </row>
    <row r="7" spans="1:17">
      <c r="A7" s="48" t="s">
        <v>9</v>
      </c>
      <c r="B7" s="116" t="s">
        <v>26</v>
      </c>
      <c r="C7" s="15">
        <f t="shared" si="3"/>
        <v>270500090.88</v>
      </c>
      <c r="D7" s="109">
        <f>'[1]NCPHI - v2'!$B9</f>
        <v>216082</v>
      </c>
      <c r="E7" s="106">
        <f>'[1]NCPHI - v2'!$D9</f>
        <v>104.32</v>
      </c>
      <c r="F7" s="15">
        <f t="shared" si="4"/>
        <v>297271529.63999999</v>
      </c>
      <c r="G7" s="109">
        <f>'[1]NCPHI - v2'!$E9</f>
        <v>244813</v>
      </c>
      <c r="H7" s="106">
        <f>'[1]NCPHI - v2'!$G9</f>
        <v>101.19</v>
      </c>
      <c r="I7" s="11">
        <f t="shared" si="5"/>
        <v>269367156.95999998</v>
      </c>
      <c r="J7" s="109">
        <f>'[1]NCPHI - v2'!$H9</f>
        <v>260954</v>
      </c>
      <c r="K7" s="106">
        <f>'[1]NCPHI - v2'!$J9</f>
        <v>86.02</v>
      </c>
      <c r="L7" s="120">
        <f>F7/C7-1</f>
        <v>9.8970165492019868E-2</v>
      </c>
      <c r="M7" s="121">
        <f t="shared" si="0"/>
        <v>0.13296341203802253</v>
      </c>
      <c r="N7" s="119">
        <f t="shared" si="1"/>
        <v>-3.0003834355828207E-2</v>
      </c>
      <c r="O7" s="120">
        <f>I7/F7-1</f>
        <v>-9.3868298500675795E-2</v>
      </c>
      <c r="P7" s="121">
        <f t="shared" si="6"/>
        <v>6.593195622781467E-2</v>
      </c>
      <c r="Q7" s="119">
        <f t="shared" si="7"/>
        <v>-0.14991599960470403</v>
      </c>
    </row>
    <row r="8" spans="1:17">
      <c r="A8" s="48" t="s">
        <v>27</v>
      </c>
      <c r="B8" s="116" t="s">
        <v>26</v>
      </c>
      <c r="C8" s="15">
        <f t="shared" si="3"/>
        <v>206172530.63999999</v>
      </c>
      <c r="D8" s="109">
        <f>'[1]NCPHI - v2'!$B10</f>
        <v>727702</v>
      </c>
      <c r="E8" s="106">
        <f>'[1]NCPHI - v2'!$D10</f>
        <v>23.61</v>
      </c>
      <c r="F8" s="15">
        <f t="shared" si="4"/>
        <v>187504953</v>
      </c>
      <c r="G8" s="109">
        <f>'[1]NCPHI - v2'!$E10</f>
        <v>856187</v>
      </c>
      <c r="H8" s="106">
        <f>'[1]NCPHI - v2'!$G10</f>
        <v>18.25</v>
      </c>
      <c r="I8" s="11">
        <f t="shared" si="5"/>
        <v>331578092.15999997</v>
      </c>
      <c r="J8" s="109">
        <f>'[1]NCPHI - v2'!$H10</f>
        <v>832776</v>
      </c>
      <c r="K8" s="106">
        <f>'[1]NCPHI - v2'!$J10</f>
        <v>33.18</v>
      </c>
      <c r="L8" s="120">
        <f>F8/C8-1</f>
        <v>-9.0543476291687131E-2</v>
      </c>
      <c r="M8" s="121">
        <f t="shared" si="0"/>
        <v>0.17656265889058975</v>
      </c>
      <c r="N8" s="119">
        <f t="shared" si="1"/>
        <v>-0.22702244811520544</v>
      </c>
      <c r="O8" s="120">
        <f>I8/F8-1</f>
        <v>0.76836977826393715</v>
      </c>
      <c r="P8" s="121">
        <f t="shared" si="6"/>
        <v>-2.7343325698708343E-2</v>
      </c>
      <c r="Q8" s="119">
        <f t="shared" si="7"/>
        <v>0.81808219178082187</v>
      </c>
    </row>
    <row r="9" spans="1:17" ht="29" thickBot="1">
      <c r="A9" s="54" t="s">
        <v>66</v>
      </c>
      <c r="B9" s="162" t="s">
        <v>157</v>
      </c>
      <c r="C9" s="21">
        <f t="shared" si="3"/>
        <v>458858068.31999999</v>
      </c>
      <c r="D9" s="112">
        <f>'[1]NCPHI - v2'!$B11</f>
        <v>2005148</v>
      </c>
      <c r="E9" s="107">
        <f>'[1]NCPHI - v2'!$D11</f>
        <v>19.07</v>
      </c>
      <c r="F9" s="21">
        <f t="shared" si="4"/>
        <v>476912178</v>
      </c>
      <c r="G9" s="112">
        <f>'[1]NCPHI - v2'!$E11</f>
        <v>2017395</v>
      </c>
      <c r="H9" s="107">
        <f>'[1]NCPHI - v2'!$G11</f>
        <v>19.7</v>
      </c>
      <c r="I9" s="108">
        <f t="shared" si="5"/>
        <v>510112833.84000003</v>
      </c>
      <c r="J9" s="112">
        <f>'[1]NCPHI - v2'!$H11</f>
        <v>2062562</v>
      </c>
      <c r="K9" s="107">
        <f>'[1]NCPHI - v2'!$J11</f>
        <v>20.61</v>
      </c>
      <c r="L9" s="132">
        <f>F9/C9-1</f>
        <v>3.9345738751202175E-2</v>
      </c>
      <c r="M9" s="133">
        <f t="shared" si="0"/>
        <v>6.1077785779404259E-3</v>
      </c>
      <c r="N9" s="134">
        <f t="shared" si="1"/>
        <v>3.303618248557938E-2</v>
      </c>
      <c r="O9" s="132">
        <f>I9/F9-1</f>
        <v>6.9615869276460352E-2</v>
      </c>
      <c r="P9" s="133">
        <f t="shared" si="6"/>
        <v>2.2388773641255133E-2</v>
      </c>
      <c r="Q9" s="134">
        <f t="shared" si="7"/>
        <v>4.6192893401015178E-2</v>
      </c>
    </row>
    <row r="10" spans="1:17" ht="15" thickBot="1">
      <c r="A10" s="39"/>
      <c r="B10" s="39"/>
      <c r="C10" s="39"/>
      <c r="D10" s="39"/>
      <c r="E10" s="39"/>
      <c r="F10" s="39"/>
      <c r="G10" s="39"/>
      <c r="H10" s="39"/>
      <c r="I10" s="39"/>
      <c r="J10" s="39"/>
      <c r="K10" s="39"/>
    </row>
    <row r="11" spans="1:17" ht="15" thickBot="1">
      <c r="A11" s="164" t="s">
        <v>2</v>
      </c>
      <c r="B11" s="165" t="s">
        <v>65</v>
      </c>
    </row>
    <row r="12" spans="1:17" ht="28">
      <c r="A12" s="48" t="s">
        <v>23</v>
      </c>
      <c r="B12" s="161" t="s">
        <v>156</v>
      </c>
    </row>
    <row r="13" spans="1:17">
      <c r="A13" s="48" t="s">
        <v>25</v>
      </c>
      <c r="B13" s="116" t="s">
        <v>64</v>
      </c>
    </row>
    <row r="14" spans="1:17">
      <c r="A14" s="48" t="s">
        <v>9</v>
      </c>
      <c r="B14" s="116" t="s">
        <v>91</v>
      </c>
    </row>
    <row r="15" spans="1:17">
      <c r="A15" s="48" t="s">
        <v>27</v>
      </c>
      <c r="B15" s="116" t="s">
        <v>73</v>
      </c>
    </row>
    <row r="16" spans="1:17" ht="15" thickBot="1">
      <c r="A16" s="54" t="s">
        <v>66</v>
      </c>
      <c r="B16" s="166" t="s">
        <v>64</v>
      </c>
    </row>
  </sheetData>
  <mergeCells count="5">
    <mergeCell ref="C3:E3"/>
    <mergeCell ref="I3:K3"/>
    <mergeCell ref="O3:Q3"/>
    <mergeCell ref="F3:H3"/>
    <mergeCell ref="L3:N3"/>
  </mergeCells>
  <pageMargins left="0.7" right="0.7" top="0.75" bottom="0.75" header="0.3" footer="0.3"/>
  <pageSetup orientation="portrait" verticalDpi="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O82"/>
  <sheetViews>
    <sheetView workbookViewId="0">
      <pane ySplit="4" topLeftCell="A38" activePane="bottomLeft" state="frozen"/>
      <selection pane="bottomLeft" activeCell="B90" sqref="B90"/>
    </sheetView>
  </sheetViews>
  <sheetFormatPr baseColWidth="10" defaultColWidth="8.83203125" defaultRowHeight="14" x14ac:dyDescent="0"/>
  <cols>
    <col min="1" max="1" width="44.6640625" style="25" customWidth="1"/>
    <col min="2" max="2" width="35.6640625" style="25" customWidth="1"/>
    <col min="3" max="5" width="13.5" style="25" customWidth="1"/>
    <col min="6" max="7" width="13.5" style="297" customWidth="1"/>
    <col min="8" max="8" width="8.83203125" style="25"/>
    <col min="9" max="9" width="33.6640625" customWidth="1"/>
    <col min="10" max="10" width="27" style="3" bestFit="1" customWidth="1"/>
    <col min="11" max="11" width="9.33203125" style="3" bestFit="1" customWidth="1"/>
    <col min="12" max="13" width="9.5" style="3" bestFit="1" customWidth="1"/>
    <col min="14" max="14" width="10" style="3" bestFit="1" customWidth="1"/>
    <col min="15" max="15" width="9.6640625" style="3" bestFit="1" customWidth="1"/>
  </cols>
  <sheetData>
    <row r="1" spans="1:15" ht="15">
      <c r="A1" s="24" t="s">
        <v>158</v>
      </c>
    </row>
    <row r="3" spans="1:15" s="9" customFormat="1">
      <c r="A3" s="263"/>
      <c r="B3" s="264"/>
      <c r="C3" s="265" t="s">
        <v>55</v>
      </c>
      <c r="D3" s="266"/>
      <c r="E3" s="267"/>
      <c r="F3" s="265" t="s">
        <v>170</v>
      </c>
      <c r="G3" s="268"/>
    </row>
    <row r="4" spans="1:15">
      <c r="A4" s="269" t="s">
        <v>171</v>
      </c>
      <c r="B4" s="270" t="s">
        <v>172</v>
      </c>
      <c r="C4" s="271">
        <v>2013</v>
      </c>
      <c r="D4" s="272">
        <v>2014</v>
      </c>
      <c r="E4" s="273">
        <v>2015</v>
      </c>
      <c r="F4" s="271" t="s">
        <v>112</v>
      </c>
      <c r="G4" s="274" t="s">
        <v>140</v>
      </c>
      <c r="H4"/>
      <c r="J4"/>
      <c r="K4"/>
      <c r="L4"/>
      <c r="M4"/>
      <c r="N4"/>
      <c r="O4"/>
    </row>
    <row r="5" spans="1:15">
      <c r="A5" s="275" t="s">
        <v>23</v>
      </c>
      <c r="B5" s="308" t="s">
        <v>46</v>
      </c>
      <c r="C5" s="279">
        <v>39.68179337202141</v>
      </c>
      <c r="D5" s="280">
        <v>15.930639401093817</v>
      </c>
      <c r="E5" s="281">
        <v>57.400172728968087</v>
      </c>
      <c r="F5" s="282">
        <f>IFERROR(D5/C5-1,"--")</f>
        <v>-0.59854033683048979</v>
      </c>
      <c r="G5" s="283">
        <f t="shared" ref="G5:G74" si="0">IFERROR(E5/D5-1,"--")</f>
        <v>2.6031305011540793</v>
      </c>
      <c r="H5"/>
      <c r="J5"/>
      <c r="K5"/>
      <c r="L5"/>
      <c r="M5"/>
      <c r="N5"/>
      <c r="O5"/>
    </row>
    <row r="6" spans="1:15">
      <c r="A6" s="276"/>
      <c r="B6" s="301" t="s">
        <v>180</v>
      </c>
      <c r="C6" s="285">
        <v>53.913024412129275</v>
      </c>
      <c r="D6" s="286">
        <v>54.476338227209929</v>
      </c>
      <c r="E6" s="287">
        <v>29.179261001666177</v>
      </c>
      <c r="F6" s="288">
        <f t="shared" ref="F6:F74" si="1">IFERROR(D6/C6-1,"--")</f>
        <v>1.0448566394170244E-2</v>
      </c>
      <c r="G6" s="289">
        <f t="shared" si="0"/>
        <v>-0.46436816512950441</v>
      </c>
      <c r="H6"/>
      <c r="J6"/>
      <c r="K6"/>
      <c r="L6"/>
      <c r="M6"/>
      <c r="N6"/>
      <c r="O6"/>
    </row>
    <row r="7" spans="1:15" s="9" customFormat="1" ht="16">
      <c r="A7" s="276"/>
      <c r="B7" s="301" t="s">
        <v>201</v>
      </c>
      <c r="C7" s="285">
        <v>59.430962684355059</v>
      </c>
      <c r="D7" s="286">
        <v>54.082188823183678</v>
      </c>
      <c r="E7" s="287">
        <v>72.317181942562982</v>
      </c>
      <c r="F7" s="288">
        <f t="shared" si="1"/>
        <v>-8.9999784953499029E-2</v>
      </c>
      <c r="G7" s="289">
        <f t="shared" si="0"/>
        <v>0.33717187702954843</v>
      </c>
    </row>
    <row r="8" spans="1:15">
      <c r="A8" s="276"/>
      <c r="B8" s="301" t="s">
        <v>69</v>
      </c>
      <c r="C8" s="285">
        <v>62.728761309017386</v>
      </c>
      <c r="D8" s="286">
        <v>39.043480326479141</v>
      </c>
      <c r="E8" s="287">
        <v>32.845154092482744</v>
      </c>
      <c r="F8" s="288">
        <f t="shared" si="1"/>
        <v>-0.37758247553875157</v>
      </c>
      <c r="G8" s="289">
        <f t="shared" si="0"/>
        <v>-0.15875444971007657</v>
      </c>
      <c r="H8"/>
      <c r="J8"/>
      <c r="K8"/>
      <c r="L8"/>
      <c r="M8"/>
      <c r="N8"/>
      <c r="O8"/>
    </row>
    <row r="9" spans="1:15">
      <c r="A9" s="276"/>
      <c r="B9" s="301" t="s">
        <v>38</v>
      </c>
      <c r="C9" s="285">
        <v>53.638199143476292</v>
      </c>
      <c r="D9" s="286">
        <v>54.868190762475379</v>
      </c>
      <c r="E9" s="287">
        <v>1.570460639478986</v>
      </c>
      <c r="F9" s="288">
        <f t="shared" si="1"/>
        <v>2.2931262395834651E-2</v>
      </c>
      <c r="G9" s="289">
        <f t="shared" si="0"/>
        <v>-0.97137757564710825</v>
      </c>
      <c r="H9"/>
      <c r="J9"/>
      <c r="K9"/>
      <c r="L9"/>
      <c r="M9"/>
      <c r="N9"/>
      <c r="O9"/>
    </row>
    <row r="10" spans="1:15">
      <c r="A10" s="276"/>
      <c r="B10" s="301" t="s">
        <v>179</v>
      </c>
      <c r="C10" s="285">
        <v>52.587235467800895</v>
      </c>
      <c r="D10" s="286">
        <v>51.897589841623812</v>
      </c>
      <c r="E10" s="287">
        <v>73.281566391248646</v>
      </c>
      <c r="F10" s="288">
        <f t="shared" si="1"/>
        <v>-1.3114316051075714E-2</v>
      </c>
      <c r="G10" s="289">
        <f t="shared" si="0"/>
        <v>0.41204180415472935</v>
      </c>
      <c r="H10"/>
      <c r="J10"/>
      <c r="K10"/>
      <c r="L10"/>
      <c r="M10"/>
      <c r="N10"/>
      <c r="O10"/>
    </row>
    <row r="11" spans="1:15">
      <c r="A11" s="276"/>
      <c r="B11" s="301" t="s">
        <v>196</v>
      </c>
      <c r="C11" s="285">
        <v>187.55998982274741</v>
      </c>
      <c r="D11" s="286">
        <v>176.54502501230354</v>
      </c>
      <c r="E11" s="287">
        <v>38.068065675096079</v>
      </c>
      <c r="F11" s="288">
        <f t="shared" si="1"/>
        <v>-5.8727689316114273E-2</v>
      </c>
      <c r="G11" s="289">
        <f t="shared" si="0"/>
        <v>-0.78437191491267966</v>
      </c>
      <c r="H11"/>
      <c r="J11"/>
      <c r="K11"/>
      <c r="L11"/>
      <c r="M11"/>
      <c r="N11"/>
      <c r="O11"/>
    </row>
    <row r="12" spans="1:15">
      <c r="A12" s="276"/>
      <c r="B12" s="301" t="s">
        <v>197</v>
      </c>
      <c r="C12" s="285" t="s">
        <v>32</v>
      </c>
      <c r="D12" s="286">
        <v>158.09934477471106</v>
      </c>
      <c r="E12" s="287">
        <v>7.8895958262418446</v>
      </c>
      <c r="F12" s="288" t="str">
        <f t="shared" si="1"/>
        <v>--</v>
      </c>
      <c r="G12" s="289">
        <f t="shared" si="0"/>
        <v>-0.95009722628841764</v>
      </c>
      <c r="H12"/>
      <c r="J12"/>
      <c r="K12"/>
      <c r="L12"/>
      <c r="M12"/>
      <c r="N12"/>
      <c r="O12"/>
    </row>
    <row r="13" spans="1:15" s="9" customFormat="1">
      <c r="A13" s="276"/>
      <c r="B13" s="301" t="s">
        <v>40</v>
      </c>
      <c r="C13" s="285">
        <v>117.0365611993217</v>
      </c>
      <c r="D13" s="286">
        <v>56.696632769686069</v>
      </c>
      <c r="E13" s="287">
        <v>49.170961304875853</v>
      </c>
      <c r="F13" s="288">
        <f t="shared" si="1"/>
        <v>-0.51556477575304338</v>
      </c>
      <c r="G13" s="289">
        <f t="shared" si="0"/>
        <v>-0.13273577454557339</v>
      </c>
    </row>
    <row r="14" spans="1:15">
      <c r="A14" s="276"/>
      <c r="B14" s="301" t="s">
        <v>176</v>
      </c>
      <c r="C14" s="285">
        <v>42.676313725490161</v>
      </c>
      <c r="D14" s="286">
        <v>93.192974753018689</v>
      </c>
      <c r="E14" s="287">
        <v>-36.752481840193695</v>
      </c>
      <c r="F14" s="288">
        <f t="shared" si="1"/>
        <v>1.1837166010276889</v>
      </c>
      <c r="G14" s="289">
        <f t="shared" si="0"/>
        <v>-1.3943696607774956</v>
      </c>
      <c r="H14"/>
      <c r="J14"/>
      <c r="K14"/>
      <c r="L14"/>
      <c r="M14"/>
      <c r="N14"/>
      <c r="O14"/>
    </row>
    <row r="15" spans="1:15">
      <c r="A15" s="276"/>
      <c r="B15" s="301" t="s">
        <v>175</v>
      </c>
      <c r="C15" s="285">
        <v>232.45112905260302</v>
      </c>
      <c r="D15" s="286">
        <v>317.48343326650172</v>
      </c>
      <c r="E15" s="287">
        <v>-109.04501567398118</v>
      </c>
      <c r="F15" s="288">
        <f t="shared" si="1"/>
        <v>0.36580723251576952</v>
      </c>
      <c r="G15" s="289">
        <f t="shared" si="0"/>
        <v>-1.34346678991104</v>
      </c>
      <c r="H15"/>
      <c r="J15"/>
      <c r="K15"/>
      <c r="L15"/>
      <c r="M15"/>
      <c r="N15"/>
      <c r="O15"/>
    </row>
    <row r="16" spans="1:15" ht="16">
      <c r="A16" s="276"/>
      <c r="B16" s="301" t="s">
        <v>181</v>
      </c>
      <c r="C16" s="305" t="s">
        <v>90</v>
      </c>
      <c r="D16" s="286" t="s">
        <v>32</v>
      </c>
      <c r="E16" s="287">
        <v>-79.842639593908643</v>
      </c>
      <c r="F16" s="288" t="str">
        <f t="shared" si="1"/>
        <v>--</v>
      </c>
      <c r="G16" s="289" t="str">
        <f t="shared" si="0"/>
        <v>--</v>
      </c>
      <c r="H16"/>
      <c r="J16"/>
      <c r="K16"/>
      <c r="L16"/>
      <c r="M16"/>
      <c r="N16"/>
      <c r="O16"/>
    </row>
    <row r="17" spans="1:15" s="9" customFormat="1" ht="15" customHeight="1">
      <c r="A17" s="276"/>
      <c r="B17" s="301" t="s">
        <v>62</v>
      </c>
      <c r="C17" s="285" t="s">
        <v>32</v>
      </c>
      <c r="D17" s="286" t="s">
        <v>32</v>
      </c>
      <c r="E17" s="287">
        <v>293.50344827586207</v>
      </c>
      <c r="F17" s="288" t="str">
        <f t="shared" si="1"/>
        <v>--</v>
      </c>
      <c r="G17" s="289" t="str">
        <f t="shared" si="0"/>
        <v>--</v>
      </c>
    </row>
    <row r="18" spans="1:15">
      <c r="A18" s="276"/>
      <c r="B18" s="301" t="s">
        <v>173</v>
      </c>
      <c r="C18" s="285" t="s">
        <v>32</v>
      </c>
      <c r="D18" s="286" t="s">
        <v>32</v>
      </c>
      <c r="E18" s="287">
        <v>-139.30597014925368</v>
      </c>
      <c r="F18" s="288" t="str">
        <f t="shared" si="1"/>
        <v>--</v>
      </c>
      <c r="G18" s="289" t="str">
        <f t="shared" si="0"/>
        <v>--</v>
      </c>
      <c r="H18"/>
      <c r="J18"/>
      <c r="K18"/>
      <c r="L18"/>
      <c r="M18"/>
      <c r="N18"/>
      <c r="O18"/>
    </row>
    <row r="19" spans="1:15">
      <c r="A19" s="276"/>
      <c r="B19" s="301" t="s">
        <v>183</v>
      </c>
      <c r="C19" s="285" t="s">
        <v>32</v>
      </c>
      <c r="D19" s="286" t="s">
        <v>32</v>
      </c>
      <c r="E19" s="287">
        <v>19.003598484848485</v>
      </c>
      <c r="F19" s="288" t="str">
        <f t="shared" si="1"/>
        <v>--</v>
      </c>
      <c r="G19" s="289" t="str">
        <f t="shared" si="0"/>
        <v>--</v>
      </c>
      <c r="H19"/>
      <c r="J19"/>
      <c r="K19"/>
      <c r="L19"/>
      <c r="M19"/>
      <c r="N19"/>
      <c r="O19"/>
    </row>
    <row r="20" spans="1:15">
      <c r="A20" s="276"/>
      <c r="B20" s="301" t="s">
        <v>36</v>
      </c>
      <c r="C20" s="285">
        <v>-682.16264583333304</v>
      </c>
      <c r="D20" s="286">
        <v>106.70949074074075</v>
      </c>
      <c r="E20" s="287">
        <v>-3274.0781250000005</v>
      </c>
      <c r="F20" s="288">
        <f t="shared" si="1"/>
        <v>-1.1564282233753564</v>
      </c>
      <c r="G20" s="289">
        <f t="shared" si="0"/>
        <v>-31.682164278664168</v>
      </c>
      <c r="H20"/>
      <c r="J20"/>
      <c r="K20"/>
      <c r="L20"/>
      <c r="M20"/>
      <c r="N20"/>
      <c r="O20"/>
    </row>
    <row r="21" spans="1:15">
      <c r="A21" s="276"/>
      <c r="B21" s="301" t="s">
        <v>178</v>
      </c>
      <c r="C21" s="285" t="s">
        <v>32</v>
      </c>
      <c r="D21" s="286" t="s">
        <v>32</v>
      </c>
      <c r="E21" s="287">
        <v>632.26190476190482</v>
      </c>
      <c r="F21" s="288" t="str">
        <f t="shared" si="1"/>
        <v>--</v>
      </c>
      <c r="G21" s="289" t="str">
        <f t="shared" si="0"/>
        <v>--</v>
      </c>
      <c r="H21"/>
      <c r="J21"/>
      <c r="K21"/>
      <c r="L21"/>
      <c r="M21"/>
      <c r="N21"/>
      <c r="O21"/>
    </row>
    <row r="22" spans="1:15">
      <c r="A22" s="276"/>
      <c r="B22" s="301" t="s">
        <v>182</v>
      </c>
      <c r="C22" s="285" t="s">
        <v>32</v>
      </c>
      <c r="D22" s="286" t="s">
        <v>32</v>
      </c>
      <c r="E22" s="287">
        <v>130.4</v>
      </c>
      <c r="F22" s="288" t="str">
        <f t="shared" si="1"/>
        <v>--</v>
      </c>
      <c r="G22" s="289" t="str">
        <f t="shared" si="0"/>
        <v>--</v>
      </c>
      <c r="H22"/>
      <c r="J22"/>
      <c r="K22"/>
      <c r="L22"/>
      <c r="M22"/>
      <c r="N22"/>
      <c r="O22"/>
    </row>
    <row r="23" spans="1:15">
      <c r="A23" s="276"/>
      <c r="B23" s="301" t="s">
        <v>177</v>
      </c>
      <c r="C23" s="285" t="s">
        <v>32</v>
      </c>
      <c r="D23" s="286" t="s">
        <v>32</v>
      </c>
      <c r="E23" s="287">
        <v>0.31416666666666559</v>
      </c>
      <c r="F23" s="288" t="str">
        <f t="shared" si="1"/>
        <v>--</v>
      </c>
      <c r="G23" s="289" t="str">
        <f t="shared" si="0"/>
        <v>--</v>
      </c>
      <c r="H23"/>
      <c r="J23"/>
      <c r="K23"/>
      <c r="L23"/>
      <c r="M23"/>
      <c r="N23"/>
      <c r="O23"/>
    </row>
    <row r="24" spans="1:15">
      <c r="A24" s="276"/>
      <c r="B24" s="301" t="s">
        <v>184</v>
      </c>
      <c r="C24" s="285" t="s">
        <v>32</v>
      </c>
      <c r="D24" s="286" t="s">
        <v>32</v>
      </c>
      <c r="E24" s="287">
        <v>31.666666666666668</v>
      </c>
      <c r="F24" s="288" t="str">
        <f t="shared" si="1"/>
        <v>--</v>
      </c>
      <c r="G24" s="289" t="str">
        <f t="shared" si="0"/>
        <v>--</v>
      </c>
      <c r="H24"/>
      <c r="J24"/>
      <c r="K24"/>
      <c r="L24"/>
      <c r="M24"/>
      <c r="N24"/>
      <c r="O24"/>
    </row>
    <row r="25" spans="1:15">
      <c r="A25" s="276"/>
      <c r="B25" s="301" t="s">
        <v>198</v>
      </c>
      <c r="C25" s="285" t="s">
        <v>32</v>
      </c>
      <c r="D25" s="286" t="s">
        <v>32</v>
      </c>
      <c r="E25" s="287" t="s">
        <v>32</v>
      </c>
      <c r="F25" s="288" t="str">
        <f t="shared" si="1"/>
        <v>--</v>
      </c>
      <c r="G25" s="289" t="str">
        <f t="shared" si="0"/>
        <v>--</v>
      </c>
      <c r="H25"/>
      <c r="J25"/>
      <c r="K25"/>
      <c r="L25"/>
      <c r="M25"/>
      <c r="N25"/>
      <c r="O25"/>
    </row>
    <row r="26" spans="1:15">
      <c r="A26" s="276"/>
      <c r="B26" s="301" t="s">
        <v>174</v>
      </c>
      <c r="C26" s="285" t="s">
        <v>32</v>
      </c>
      <c r="D26" s="286" t="s">
        <v>32</v>
      </c>
      <c r="E26" s="287">
        <v>2.8333333333333335</v>
      </c>
      <c r="F26" s="288" t="str">
        <f t="shared" si="1"/>
        <v>--</v>
      </c>
      <c r="G26" s="289" t="str">
        <f t="shared" si="0"/>
        <v>--</v>
      </c>
      <c r="H26"/>
      <c r="J26"/>
      <c r="K26"/>
      <c r="L26"/>
      <c r="M26"/>
      <c r="N26"/>
      <c r="O26"/>
    </row>
    <row r="27" spans="1:15">
      <c r="A27" s="276"/>
      <c r="B27" s="301" t="s">
        <v>185</v>
      </c>
      <c r="C27" s="285" t="s">
        <v>32</v>
      </c>
      <c r="D27" s="286" t="s">
        <v>32</v>
      </c>
      <c r="E27" s="287">
        <v>2759.6666666666665</v>
      </c>
      <c r="F27" s="288" t="str">
        <f t="shared" si="1"/>
        <v>--</v>
      </c>
      <c r="G27" s="289" t="str">
        <f t="shared" si="0"/>
        <v>--</v>
      </c>
      <c r="H27"/>
      <c r="J27"/>
      <c r="K27"/>
      <c r="L27"/>
      <c r="M27"/>
      <c r="N27"/>
      <c r="O27"/>
    </row>
    <row r="28" spans="1:15">
      <c r="A28" s="276"/>
      <c r="B28" s="301" t="s">
        <v>186</v>
      </c>
      <c r="C28" s="285" t="s">
        <v>32</v>
      </c>
      <c r="D28" s="286" t="s">
        <v>32</v>
      </c>
      <c r="E28" s="287">
        <v>11.25</v>
      </c>
      <c r="F28" s="288" t="str">
        <f t="shared" si="1"/>
        <v>--</v>
      </c>
      <c r="G28" s="289" t="str">
        <f t="shared" si="0"/>
        <v>--</v>
      </c>
      <c r="H28"/>
      <c r="J28"/>
      <c r="K28"/>
      <c r="L28"/>
      <c r="M28"/>
      <c r="N28"/>
      <c r="O28"/>
    </row>
    <row r="29" spans="1:15" s="9" customFormat="1" ht="15" customHeight="1">
      <c r="A29" s="276"/>
      <c r="B29" s="301" t="s">
        <v>187</v>
      </c>
      <c r="C29" s="285" t="s">
        <v>32</v>
      </c>
      <c r="D29" s="286" t="s">
        <v>32</v>
      </c>
      <c r="E29" s="287" t="s">
        <v>32</v>
      </c>
      <c r="F29" s="288" t="str">
        <f t="shared" si="1"/>
        <v>--</v>
      </c>
      <c r="G29" s="289" t="str">
        <f t="shared" si="0"/>
        <v>--</v>
      </c>
    </row>
    <row r="30" spans="1:15">
      <c r="A30" s="276"/>
      <c r="B30" s="301" t="s">
        <v>199</v>
      </c>
      <c r="C30" s="285">
        <v>25.571635092834484</v>
      </c>
      <c r="D30" s="286" t="s">
        <v>32</v>
      </c>
      <c r="E30" s="287" t="s">
        <v>32</v>
      </c>
      <c r="F30" s="288" t="str">
        <f>IFERROR(D30/C30-1,"--")</f>
        <v>--</v>
      </c>
      <c r="G30" s="289" t="str">
        <f>IFERROR(E30/D30-1,"--")</f>
        <v>--</v>
      </c>
      <c r="H30"/>
      <c r="J30"/>
      <c r="K30"/>
      <c r="L30"/>
      <c r="M30"/>
      <c r="N30"/>
      <c r="O30"/>
    </row>
    <row r="31" spans="1:15">
      <c r="A31" s="302"/>
      <c r="B31" s="303" t="s">
        <v>204</v>
      </c>
      <c r="C31" s="306">
        <v>50.12</v>
      </c>
      <c r="D31" s="304">
        <v>37.42</v>
      </c>
      <c r="E31" s="307">
        <v>47.33</v>
      </c>
      <c r="F31" s="290">
        <f>IFERROR(D31/C31-1,"--")</f>
        <v>-0.25339185953711085</v>
      </c>
      <c r="G31" s="291">
        <f>IFERROR(E31/D31-1,"--")</f>
        <v>0.26483164083377853</v>
      </c>
      <c r="H31"/>
      <c r="J31"/>
      <c r="K31"/>
      <c r="L31"/>
      <c r="M31"/>
      <c r="N31"/>
      <c r="O31"/>
    </row>
    <row r="32" spans="1:15">
      <c r="A32" s="275" t="s">
        <v>25</v>
      </c>
      <c r="B32" s="308" t="s">
        <v>46</v>
      </c>
      <c r="C32" s="279">
        <v>42.218218489311866</v>
      </c>
      <c r="D32" s="280">
        <v>44.89695685887763</v>
      </c>
      <c r="E32" s="281">
        <v>50.812712023544009</v>
      </c>
      <c r="F32" s="282">
        <f t="shared" si="1"/>
        <v>6.3449820134971358E-2</v>
      </c>
      <c r="G32" s="283">
        <f t="shared" si="0"/>
        <v>0.13176294293755975</v>
      </c>
      <c r="H32"/>
      <c r="J32"/>
      <c r="K32"/>
      <c r="L32"/>
      <c r="M32"/>
      <c r="N32"/>
      <c r="O32"/>
    </row>
    <row r="33" spans="1:15">
      <c r="A33" s="276"/>
      <c r="B33" s="301" t="s">
        <v>180</v>
      </c>
      <c r="C33" s="285">
        <v>62.922963482303395</v>
      </c>
      <c r="D33" s="286">
        <v>82.388608696206063</v>
      </c>
      <c r="E33" s="287">
        <v>61.091230946576594</v>
      </c>
      <c r="F33" s="288">
        <f t="shared" si="1"/>
        <v>0.30935677750424495</v>
      </c>
      <c r="G33" s="289">
        <f t="shared" si="0"/>
        <v>-0.25849905814236906</v>
      </c>
      <c r="H33"/>
      <c r="J33"/>
      <c r="K33"/>
      <c r="L33"/>
      <c r="M33"/>
      <c r="N33"/>
      <c r="O33"/>
    </row>
    <row r="34" spans="1:15" s="9" customFormat="1">
      <c r="A34" s="276"/>
      <c r="B34" s="301" t="s">
        <v>39</v>
      </c>
      <c r="C34" s="285">
        <v>74.577537255686039</v>
      </c>
      <c r="D34" s="286">
        <v>53.975168678639605</v>
      </c>
      <c r="E34" s="287">
        <v>69.129225500902791</v>
      </c>
      <c r="F34" s="288">
        <f t="shared" si="1"/>
        <v>-0.27625434326708931</v>
      </c>
      <c r="G34" s="289">
        <f t="shared" si="0"/>
        <v>0.28075978627298537</v>
      </c>
    </row>
    <row r="35" spans="1:15">
      <c r="A35" s="276"/>
      <c r="B35" s="301" t="s">
        <v>38</v>
      </c>
      <c r="C35" s="285">
        <v>25.970086614876344</v>
      </c>
      <c r="D35" s="286">
        <v>31.856691249947719</v>
      </c>
      <c r="E35" s="287">
        <v>35.607423399316872</v>
      </c>
      <c r="F35" s="288">
        <f t="shared" si="1"/>
        <v>0.22666865622617416</v>
      </c>
      <c r="G35" s="289">
        <f t="shared" si="0"/>
        <v>0.11773765580175577</v>
      </c>
      <c r="H35"/>
      <c r="J35"/>
      <c r="K35"/>
      <c r="L35"/>
      <c r="M35"/>
      <c r="N35"/>
      <c r="O35"/>
    </row>
    <row r="36" spans="1:15">
      <c r="A36" s="276"/>
      <c r="B36" s="301" t="s">
        <v>179</v>
      </c>
      <c r="C36" s="285">
        <v>45.219501583726071</v>
      </c>
      <c r="D36" s="286">
        <v>44.498010376061245</v>
      </c>
      <c r="E36" s="287">
        <v>24.989870693087141</v>
      </c>
      <c r="F36" s="288">
        <f t="shared" si="1"/>
        <v>-1.5955310925507504E-2</v>
      </c>
      <c r="G36" s="289">
        <f t="shared" si="0"/>
        <v>-0.43840476277719076</v>
      </c>
      <c r="H36"/>
      <c r="J36"/>
      <c r="K36"/>
      <c r="L36"/>
      <c r="M36"/>
      <c r="N36"/>
      <c r="O36"/>
    </row>
    <row r="37" spans="1:15" s="9" customFormat="1" ht="15" customHeight="1">
      <c r="A37" s="276"/>
      <c r="B37" s="301" t="s">
        <v>69</v>
      </c>
      <c r="C37" s="285">
        <v>81.194397805842016</v>
      </c>
      <c r="D37" s="286">
        <v>39.070087758441218</v>
      </c>
      <c r="E37" s="287">
        <v>53.020591576274626</v>
      </c>
      <c r="F37" s="288">
        <f t="shared" si="1"/>
        <v>-0.51880808511113696</v>
      </c>
      <c r="G37" s="289">
        <f t="shared" si="0"/>
        <v>0.35706353935228519</v>
      </c>
    </row>
    <row r="38" spans="1:15">
      <c r="A38" s="276"/>
      <c r="B38" s="301" t="s">
        <v>40</v>
      </c>
      <c r="C38" s="285">
        <v>65.843957097518526</v>
      </c>
      <c r="D38" s="286">
        <v>99.885587538285449</v>
      </c>
      <c r="E38" s="287">
        <v>97.403465649527789</v>
      </c>
      <c r="F38" s="288">
        <f t="shared" si="1"/>
        <v>0.51700462641316336</v>
      </c>
      <c r="G38" s="289">
        <f t="shared" si="0"/>
        <v>-2.484964998385053E-2</v>
      </c>
      <c r="H38"/>
      <c r="J38"/>
      <c r="K38"/>
      <c r="L38"/>
      <c r="M38"/>
      <c r="N38"/>
      <c r="O38"/>
    </row>
    <row r="39" spans="1:15">
      <c r="A39" s="276"/>
      <c r="B39" s="301" t="s">
        <v>36</v>
      </c>
      <c r="C39" s="285">
        <v>25.92219632934971</v>
      </c>
      <c r="D39" s="286">
        <v>54.329784972287889</v>
      </c>
      <c r="E39" s="287">
        <v>43.875132329047865</v>
      </c>
      <c r="F39" s="288">
        <f t="shared" si="1"/>
        <v>1.0958789248415055</v>
      </c>
      <c r="G39" s="289">
        <f t="shared" si="0"/>
        <v>-0.19242948685647576</v>
      </c>
      <c r="H39"/>
      <c r="J39"/>
      <c r="K39"/>
      <c r="L39"/>
      <c r="M39"/>
      <c r="N39"/>
      <c r="O39"/>
    </row>
    <row r="40" spans="1:15" s="9" customFormat="1">
      <c r="A40" s="276"/>
      <c r="B40" s="301" t="s">
        <v>188</v>
      </c>
      <c r="C40" s="285">
        <v>49.39716351993826</v>
      </c>
      <c r="D40" s="286">
        <v>26.868658044923819</v>
      </c>
      <c r="E40" s="287">
        <v>49.124854299291712</v>
      </c>
      <c r="F40" s="288">
        <f t="shared" si="1"/>
        <v>-0.4560688077954359</v>
      </c>
      <c r="G40" s="289">
        <f t="shared" si="0"/>
        <v>0.82833300483991468</v>
      </c>
    </row>
    <row r="41" spans="1:15">
      <c r="A41" s="276"/>
      <c r="B41" s="301" t="s">
        <v>62</v>
      </c>
      <c r="C41" s="285">
        <v>37.093380503356165</v>
      </c>
      <c r="D41" s="286">
        <v>126.30129254526352</v>
      </c>
      <c r="E41" s="287">
        <v>49.160995745221271</v>
      </c>
      <c r="F41" s="288">
        <f t="shared" si="1"/>
        <v>2.4049550305568923</v>
      </c>
      <c r="G41" s="289">
        <f t="shared" si="0"/>
        <v>-0.61076411211228832</v>
      </c>
      <c r="H41"/>
      <c r="J41"/>
      <c r="K41"/>
      <c r="L41"/>
      <c r="M41"/>
      <c r="N41"/>
      <c r="O41"/>
    </row>
    <row r="42" spans="1:15">
      <c r="A42" s="276"/>
      <c r="B42" s="301" t="s">
        <v>186</v>
      </c>
      <c r="C42" s="285" t="s">
        <v>32</v>
      </c>
      <c r="D42" s="286" t="s">
        <v>32</v>
      </c>
      <c r="E42" s="287">
        <v>9.8611348731109274</v>
      </c>
      <c r="F42" s="288" t="str">
        <f t="shared" si="1"/>
        <v>--</v>
      </c>
      <c r="G42" s="289" t="str">
        <f t="shared" si="0"/>
        <v>--</v>
      </c>
      <c r="H42"/>
      <c r="J42"/>
      <c r="K42"/>
      <c r="L42"/>
      <c r="M42"/>
      <c r="N42"/>
      <c r="O42"/>
    </row>
    <row r="43" spans="1:15">
      <c r="A43" s="276"/>
      <c r="B43" s="301" t="s">
        <v>197</v>
      </c>
      <c r="C43" s="285" t="s">
        <v>32</v>
      </c>
      <c r="D43" s="286" t="s">
        <v>32</v>
      </c>
      <c r="E43" s="287">
        <v>-72.781008902077161</v>
      </c>
      <c r="F43" s="288" t="str">
        <f t="shared" si="1"/>
        <v>--</v>
      </c>
      <c r="G43" s="289" t="str">
        <f t="shared" si="0"/>
        <v>--</v>
      </c>
      <c r="H43"/>
      <c r="J43"/>
      <c r="K43"/>
      <c r="L43"/>
      <c r="M43"/>
      <c r="N43"/>
      <c r="O43"/>
    </row>
    <row r="44" spans="1:15">
      <c r="A44" s="276"/>
      <c r="B44" s="301" t="s">
        <v>176</v>
      </c>
      <c r="C44" s="285">
        <v>9.1508429458740466</v>
      </c>
      <c r="D44" s="286">
        <v>162.69920424403182</v>
      </c>
      <c r="E44" s="287">
        <v>294.93479623824453</v>
      </c>
      <c r="F44" s="288">
        <f t="shared" si="1"/>
        <v>16.779695838555508</v>
      </c>
      <c r="G44" s="289">
        <f t="shared" si="0"/>
        <v>0.81276114784109899</v>
      </c>
      <c r="H44"/>
      <c r="J44"/>
      <c r="K44"/>
      <c r="L44"/>
      <c r="M44"/>
      <c r="N44"/>
      <c r="O44"/>
    </row>
    <row r="45" spans="1:15" s="9" customFormat="1">
      <c r="A45" s="276"/>
      <c r="B45" s="301" t="s">
        <v>200</v>
      </c>
      <c r="C45" s="285" t="s">
        <v>32</v>
      </c>
      <c r="D45" s="286">
        <v>23.072202166064983</v>
      </c>
      <c r="E45" s="287" t="s">
        <v>32</v>
      </c>
      <c r="F45" s="288" t="str">
        <f t="shared" si="1"/>
        <v>--</v>
      </c>
      <c r="G45" s="289" t="str">
        <f t="shared" si="0"/>
        <v>--</v>
      </c>
    </row>
    <row r="46" spans="1:15" s="9" customFormat="1" ht="15" customHeight="1">
      <c r="A46" s="277"/>
      <c r="B46" s="303" t="s">
        <v>204</v>
      </c>
      <c r="C46" s="306">
        <v>49.95</v>
      </c>
      <c r="D46" s="304">
        <v>51.81</v>
      </c>
      <c r="E46" s="307">
        <v>52.93</v>
      </c>
      <c r="F46" s="309">
        <f t="shared" ref="F46" si="2">IFERROR(D46/C46-1,"--")</f>
        <v>3.7237237237237153E-2</v>
      </c>
      <c r="G46" s="310">
        <f t="shared" ref="G46" si="3">IFERROR(E46/D46-1,"--")</f>
        <v>2.1617448369040781E-2</v>
      </c>
    </row>
    <row r="47" spans="1:15" ht="16">
      <c r="A47" s="275" t="s">
        <v>203</v>
      </c>
      <c r="B47" s="308" t="s">
        <v>39</v>
      </c>
      <c r="C47" s="279">
        <v>106.90066325388602</v>
      </c>
      <c r="D47" s="280">
        <v>113.45904784187131</v>
      </c>
      <c r="E47" s="281">
        <v>103.07492790806566</v>
      </c>
      <c r="F47" s="282">
        <f t="shared" si="1"/>
        <v>6.1350270319738831E-2</v>
      </c>
      <c r="G47" s="283">
        <f t="shared" si="0"/>
        <v>-9.1523066087052629E-2</v>
      </c>
      <c r="H47"/>
      <c r="J47"/>
      <c r="K47"/>
      <c r="L47"/>
      <c r="M47"/>
      <c r="N47"/>
      <c r="O47"/>
    </row>
    <row r="48" spans="1:15">
      <c r="A48" s="276"/>
      <c r="B48" s="301" t="s">
        <v>46</v>
      </c>
      <c r="C48" s="285">
        <v>111.83416054241695</v>
      </c>
      <c r="D48" s="286">
        <v>74.532547987417274</v>
      </c>
      <c r="E48" s="287">
        <v>34.293100875395339</v>
      </c>
      <c r="F48" s="288">
        <f t="shared" si="1"/>
        <v>-0.33354399383944733</v>
      </c>
      <c r="G48" s="289">
        <f t="shared" si="0"/>
        <v>-0.53989093622312812</v>
      </c>
      <c r="H48"/>
      <c r="J48"/>
      <c r="K48"/>
      <c r="L48"/>
      <c r="M48"/>
      <c r="N48"/>
      <c r="O48"/>
    </row>
    <row r="49" spans="1:15" s="9" customFormat="1">
      <c r="A49" s="276"/>
      <c r="B49" s="301" t="s">
        <v>38</v>
      </c>
      <c r="C49" s="285">
        <v>99.225867232991632</v>
      </c>
      <c r="D49" s="286">
        <v>110.70466197686892</v>
      </c>
      <c r="E49" s="287">
        <v>87.875874744639873</v>
      </c>
      <c r="F49" s="288">
        <f t="shared" si="1"/>
        <v>0.11568349125056265</v>
      </c>
      <c r="G49" s="289">
        <f t="shared" si="0"/>
        <v>-0.20621342249343566</v>
      </c>
    </row>
    <row r="50" spans="1:15">
      <c r="A50" s="276"/>
      <c r="B50" s="301" t="s">
        <v>40</v>
      </c>
      <c r="C50" s="285" t="s">
        <v>32</v>
      </c>
      <c r="D50" s="286">
        <v>136.95784148397979</v>
      </c>
      <c r="E50" s="287">
        <v>138.13571694213093</v>
      </c>
      <c r="F50" s="288" t="str">
        <f t="shared" si="1"/>
        <v>--</v>
      </c>
      <c r="G50" s="289">
        <f t="shared" si="0"/>
        <v>8.6002776138152104E-3</v>
      </c>
      <c r="H50"/>
      <c r="J50"/>
      <c r="K50"/>
      <c r="L50"/>
      <c r="M50"/>
      <c r="N50"/>
      <c r="O50"/>
    </row>
    <row r="51" spans="1:15">
      <c r="A51" s="276"/>
      <c r="B51" s="301" t="s">
        <v>179</v>
      </c>
      <c r="C51" s="285">
        <v>67.947097420485875</v>
      </c>
      <c r="D51" s="286">
        <v>52.556729592816851</v>
      </c>
      <c r="E51" s="287">
        <v>57.112132999726327</v>
      </c>
      <c r="F51" s="288">
        <f t="shared" si="1"/>
        <v>-0.22650515492114121</v>
      </c>
      <c r="G51" s="289">
        <f t="shared" si="0"/>
        <v>8.6675929841952826E-2</v>
      </c>
      <c r="H51"/>
      <c r="J51"/>
      <c r="K51"/>
      <c r="L51"/>
      <c r="M51"/>
      <c r="N51"/>
      <c r="O51"/>
    </row>
    <row r="52" spans="1:15">
      <c r="A52" s="276"/>
      <c r="B52" s="301" t="s">
        <v>180</v>
      </c>
      <c r="C52" s="285" t="s">
        <v>32</v>
      </c>
      <c r="D52" s="286">
        <v>-819.78660779985296</v>
      </c>
      <c r="E52" s="287">
        <v>45.933966244725639</v>
      </c>
      <c r="F52" s="288" t="str">
        <f t="shared" si="1"/>
        <v>--</v>
      </c>
      <c r="G52" s="289">
        <f t="shared" si="0"/>
        <v>-1.0560316133585097</v>
      </c>
      <c r="H52"/>
      <c r="J52"/>
      <c r="K52"/>
      <c r="L52"/>
      <c r="M52"/>
      <c r="N52"/>
      <c r="O52"/>
    </row>
    <row r="53" spans="1:15">
      <c r="A53" s="276"/>
      <c r="B53" s="301" t="s">
        <v>181</v>
      </c>
      <c r="C53" s="285" t="s">
        <v>32</v>
      </c>
      <c r="D53" s="286" t="s">
        <v>32</v>
      </c>
      <c r="E53" s="287">
        <v>33.842010771992818</v>
      </c>
      <c r="F53" s="288" t="str">
        <f t="shared" si="1"/>
        <v>--</v>
      </c>
      <c r="G53" s="289" t="str">
        <f t="shared" si="0"/>
        <v>--</v>
      </c>
      <c r="H53"/>
      <c r="J53"/>
      <c r="K53"/>
      <c r="L53"/>
      <c r="M53"/>
      <c r="N53"/>
      <c r="O53"/>
    </row>
    <row r="54" spans="1:15" s="9" customFormat="1">
      <c r="A54" s="276"/>
      <c r="B54" s="301" t="s">
        <v>36</v>
      </c>
      <c r="C54" s="285">
        <v>-182.1185185185185</v>
      </c>
      <c r="D54" s="286">
        <v>-2197.2080000000001</v>
      </c>
      <c r="E54" s="287">
        <v>703.69230769230774</v>
      </c>
      <c r="F54" s="288">
        <f t="shared" si="1"/>
        <v>11.064714878386075</v>
      </c>
      <c r="G54" s="289">
        <f t="shared" si="0"/>
        <v>-1.3202665872745356</v>
      </c>
    </row>
    <row r="55" spans="1:15" ht="15" customHeight="1">
      <c r="A55" s="277"/>
      <c r="B55" s="303" t="s">
        <v>204</v>
      </c>
      <c r="C55" s="312">
        <v>104.32</v>
      </c>
      <c r="D55" s="311">
        <v>101.19</v>
      </c>
      <c r="E55" s="313">
        <v>86.02</v>
      </c>
      <c r="F55" s="309">
        <f t="shared" ref="F55" si="4">IFERROR(D55/C55-1,"--")</f>
        <v>-3.0003834355828207E-2</v>
      </c>
      <c r="G55" s="310">
        <f t="shared" ref="G55" si="5">IFERROR(E55/D55-1,"--")</f>
        <v>-0.14991599960470403</v>
      </c>
      <c r="H55"/>
      <c r="J55"/>
      <c r="K55"/>
      <c r="L55"/>
      <c r="M55"/>
      <c r="N55"/>
      <c r="O55"/>
    </row>
    <row r="56" spans="1:15">
      <c r="A56" s="275" t="s">
        <v>189</v>
      </c>
      <c r="B56" s="308" t="s">
        <v>69</v>
      </c>
      <c r="C56" s="279">
        <v>35.11399771016147</v>
      </c>
      <c r="D56" s="280">
        <v>-15.644144087790893</v>
      </c>
      <c r="E56" s="281">
        <v>4.3928653627677363</v>
      </c>
      <c r="F56" s="282">
        <f t="shared" si="1"/>
        <v>-1.4455244377732503</v>
      </c>
      <c r="G56" s="283">
        <f t="shared" si="0"/>
        <v>-1.2807993417930768</v>
      </c>
      <c r="H56"/>
      <c r="J56"/>
      <c r="K56"/>
      <c r="L56"/>
      <c r="M56"/>
      <c r="N56"/>
      <c r="O56"/>
    </row>
    <row r="57" spans="1:15">
      <c r="A57" s="276"/>
      <c r="B57" s="301" t="s">
        <v>39</v>
      </c>
      <c r="C57" s="285">
        <v>1.1788010101415503</v>
      </c>
      <c r="D57" s="286">
        <v>37.190142778923587</v>
      </c>
      <c r="E57" s="287">
        <v>49.439810984308103</v>
      </c>
      <c r="F57" s="288">
        <f t="shared" si="1"/>
        <v>30.549127001899837</v>
      </c>
      <c r="G57" s="289">
        <f t="shared" si="0"/>
        <v>0.32937943471211018</v>
      </c>
      <c r="H57"/>
      <c r="J57"/>
      <c r="K57"/>
      <c r="L57"/>
      <c r="M57"/>
      <c r="N57"/>
      <c r="O57"/>
    </row>
    <row r="58" spans="1:15">
      <c r="A58" s="276"/>
      <c r="B58" s="301" t="s">
        <v>196</v>
      </c>
      <c r="C58" s="285">
        <v>28.969103393702596</v>
      </c>
      <c r="D58" s="286">
        <v>17.71374848751293</v>
      </c>
      <c r="E58" s="287">
        <v>36.486429351857851</v>
      </c>
      <c r="F58" s="288">
        <f t="shared" si="1"/>
        <v>-0.38852962596820972</v>
      </c>
      <c r="G58" s="289">
        <f t="shared" si="0"/>
        <v>1.0597802536023626</v>
      </c>
      <c r="H58"/>
      <c r="J58"/>
      <c r="K58"/>
      <c r="L58"/>
      <c r="M58"/>
      <c r="N58"/>
      <c r="O58"/>
    </row>
    <row r="59" spans="1:15">
      <c r="A59" s="276"/>
      <c r="B59" s="301" t="s">
        <v>179</v>
      </c>
      <c r="C59" s="285">
        <v>29.56721734673863</v>
      </c>
      <c r="D59" s="286">
        <v>30.9420317589109</v>
      </c>
      <c r="E59" s="287">
        <v>3.7146007352804986</v>
      </c>
      <c r="F59" s="288">
        <f t="shared" si="1"/>
        <v>4.6497930327688231E-2</v>
      </c>
      <c r="G59" s="289">
        <f t="shared" si="0"/>
        <v>-0.87994968254756767</v>
      </c>
      <c r="H59"/>
      <c r="J59"/>
      <c r="K59"/>
      <c r="L59"/>
      <c r="M59"/>
      <c r="N59"/>
      <c r="O59"/>
    </row>
    <row r="60" spans="1:15">
      <c r="A60" s="276"/>
      <c r="B60" s="301" t="s">
        <v>175</v>
      </c>
      <c r="C60" s="285" t="s">
        <v>32</v>
      </c>
      <c r="D60" s="286">
        <v>101.18723430983373</v>
      </c>
      <c r="E60" s="287">
        <v>129.34481453979703</v>
      </c>
      <c r="F60" s="288" t="str">
        <f t="shared" si="1"/>
        <v>--</v>
      </c>
      <c r="G60" s="289">
        <f t="shared" si="0"/>
        <v>0.27827206091773626</v>
      </c>
      <c r="H60"/>
      <c r="J60"/>
      <c r="K60"/>
      <c r="L60"/>
      <c r="M60"/>
      <c r="N60"/>
      <c r="O60"/>
    </row>
    <row r="61" spans="1:15" s="9" customFormat="1">
      <c r="A61" s="276"/>
      <c r="B61" s="301" t="s">
        <v>38</v>
      </c>
      <c r="C61" s="285">
        <v>31.323788062976234</v>
      </c>
      <c r="D61" s="286">
        <v>56.03102465047828</v>
      </c>
      <c r="E61" s="287">
        <v>76.62106045373082</v>
      </c>
      <c r="F61" s="288">
        <f t="shared" si="1"/>
        <v>0.7887691149559668</v>
      </c>
      <c r="G61" s="289">
        <f t="shared" si="0"/>
        <v>0.36747562500763209</v>
      </c>
    </row>
    <row r="62" spans="1:15" s="9" customFormat="1">
      <c r="A62" s="277"/>
      <c r="B62" s="303" t="s">
        <v>204</v>
      </c>
      <c r="C62" s="312">
        <v>23.61</v>
      </c>
      <c r="D62" s="311">
        <v>18.25</v>
      </c>
      <c r="E62" s="313">
        <v>33.18</v>
      </c>
      <c r="F62" s="309">
        <f t="shared" ref="F62" si="6">D62/C62-1</f>
        <v>-0.22702244811520544</v>
      </c>
      <c r="G62" s="310">
        <f t="shared" ref="G62" si="7">E62/D62-1</f>
        <v>0.81808219178082187</v>
      </c>
    </row>
    <row r="63" spans="1:15">
      <c r="A63" s="314" t="s">
        <v>190</v>
      </c>
      <c r="B63" s="315" t="s">
        <v>46</v>
      </c>
      <c r="C63" s="317">
        <v>18.695359079076681</v>
      </c>
      <c r="D63" s="318">
        <v>18.853065308380156</v>
      </c>
      <c r="E63" s="319">
        <v>20.652765461797884</v>
      </c>
      <c r="F63" s="320">
        <f t="shared" si="1"/>
        <v>8.4355817203840555E-3</v>
      </c>
      <c r="G63" s="321">
        <f t="shared" si="0"/>
        <v>9.545928600893161E-2</v>
      </c>
      <c r="H63"/>
      <c r="J63"/>
      <c r="K63"/>
      <c r="L63"/>
      <c r="M63"/>
      <c r="N63"/>
      <c r="O63"/>
    </row>
    <row r="64" spans="1:15">
      <c r="A64" s="278"/>
      <c r="B64" s="292" t="s">
        <v>62</v>
      </c>
      <c r="C64" s="293">
        <v>13.296888742661379</v>
      </c>
      <c r="D64" s="294">
        <v>14.835982847996934</v>
      </c>
      <c r="E64" s="295">
        <v>14.237309806738454</v>
      </c>
      <c r="F64" s="322">
        <f t="shared" si="1"/>
        <v>0.11574843823409364</v>
      </c>
      <c r="G64" s="296">
        <f t="shared" si="0"/>
        <v>-4.0352772539050896E-2</v>
      </c>
      <c r="H64"/>
      <c r="J64"/>
      <c r="K64"/>
      <c r="L64"/>
      <c r="M64"/>
      <c r="N64"/>
      <c r="O64"/>
    </row>
    <row r="65" spans="1:15">
      <c r="A65" s="278"/>
      <c r="B65" s="292" t="s">
        <v>180</v>
      </c>
      <c r="C65" s="293">
        <v>25.103865884198012</v>
      </c>
      <c r="D65" s="294">
        <v>25.977603521811712</v>
      </c>
      <c r="E65" s="295">
        <v>26.766950613533108</v>
      </c>
      <c r="F65" s="322">
        <f t="shared" si="1"/>
        <v>3.4804903820159661E-2</v>
      </c>
      <c r="G65" s="296">
        <f t="shared" si="0"/>
        <v>3.0385677842016179E-2</v>
      </c>
      <c r="H65"/>
      <c r="J65"/>
      <c r="K65"/>
      <c r="L65"/>
      <c r="M65"/>
      <c r="N65"/>
      <c r="O65"/>
    </row>
    <row r="66" spans="1:15">
      <c r="A66" s="278"/>
      <c r="B66" s="292" t="s">
        <v>188</v>
      </c>
      <c r="C66" s="293">
        <v>28.825467392758572</v>
      </c>
      <c r="D66" s="294">
        <v>29.583097247768229</v>
      </c>
      <c r="E66" s="295">
        <v>29.458921094109797</v>
      </c>
      <c r="F66" s="322">
        <f t="shared" si="1"/>
        <v>2.6283350229387326E-2</v>
      </c>
      <c r="G66" s="296">
        <f t="shared" si="0"/>
        <v>-4.1975372834837099E-3</v>
      </c>
      <c r="H66"/>
      <c r="J66"/>
      <c r="K66"/>
      <c r="L66"/>
      <c r="M66"/>
      <c r="N66"/>
      <c r="O66"/>
    </row>
    <row r="67" spans="1:15">
      <c r="A67" s="278"/>
      <c r="B67" s="292" t="s">
        <v>178</v>
      </c>
      <c r="C67" s="293" t="s">
        <v>32</v>
      </c>
      <c r="D67" s="294" t="s">
        <v>32</v>
      </c>
      <c r="E67" s="295">
        <v>4.2961682008134545</v>
      </c>
      <c r="F67" s="322" t="str">
        <f t="shared" si="1"/>
        <v>--</v>
      </c>
      <c r="G67" s="296" t="str">
        <f t="shared" si="0"/>
        <v>--</v>
      </c>
      <c r="H67"/>
      <c r="J67"/>
      <c r="K67"/>
      <c r="L67"/>
      <c r="M67"/>
      <c r="N67"/>
      <c r="O67"/>
    </row>
    <row r="68" spans="1:15">
      <c r="A68" s="278"/>
      <c r="B68" s="292" t="s">
        <v>179</v>
      </c>
      <c r="C68" s="293">
        <v>18.317176606755865</v>
      </c>
      <c r="D68" s="294">
        <v>22.357296588873258</v>
      </c>
      <c r="E68" s="295">
        <v>24.296582087118502</v>
      </c>
      <c r="F68" s="322">
        <f t="shared" si="1"/>
        <v>0.22056455909407391</v>
      </c>
      <c r="G68" s="296">
        <f t="shared" si="0"/>
        <v>8.6740607950354098E-2</v>
      </c>
      <c r="H68"/>
      <c r="J68"/>
      <c r="K68"/>
      <c r="L68"/>
      <c r="M68"/>
      <c r="N68"/>
      <c r="O68"/>
    </row>
    <row r="69" spans="1:15">
      <c r="A69" s="278"/>
      <c r="B69" s="292" t="s">
        <v>191</v>
      </c>
      <c r="C69" s="293" t="s">
        <v>32</v>
      </c>
      <c r="D69" s="294" t="s">
        <v>32</v>
      </c>
      <c r="E69" s="295">
        <v>17.680937794393856</v>
      </c>
      <c r="F69" s="322" t="str">
        <f t="shared" si="1"/>
        <v>--</v>
      </c>
      <c r="G69" s="296" t="str">
        <f t="shared" si="0"/>
        <v>--</v>
      </c>
      <c r="H69"/>
      <c r="J69"/>
      <c r="K69"/>
      <c r="L69"/>
      <c r="M69"/>
      <c r="N69"/>
      <c r="O69"/>
    </row>
    <row r="70" spans="1:15">
      <c r="A70" s="278"/>
      <c r="B70" s="292" t="s">
        <v>192</v>
      </c>
      <c r="C70" s="293" t="s">
        <v>32</v>
      </c>
      <c r="D70" s="294" t="s">
        <v>32</v>
      </c>
      <c r="E70" s="295">
        <v>71.379780289762792</v>
      </c>
      <c r="F70" s="322" t="str">
        <f t="shared" si="1"/>
        <v>--</v>
      </c>
      <c r="G70" s="296" t="str">
        <f t="shared" si="0"/>
        <v>--</v>
      </c>
      <c r="H70"/>
      <c r="J70"/>
      <c r="K70"/>
      <c r="L70"/>
      <c r="M70"/>
      <c r="N70"/>
      <c r="O70"/>
    </row>
    <row r="71" spans="1:15">
      <c r="A71" s="278"/>
      <c r="B71" s="292" t="s">
        <v>38</v>
      </c>
      <c r="C71" s="293" t="s">
        <v>32</v>
      </c>
      <c r="D71" s="294" t="s">
        <v>32</v>
      </c>
      <c r="E71" s="295" t="s">
        <v>32</v>
      </c>
      <c r="F71" s="322" t="str">
        <f t="shared" si="1"/>
        <v>--</v>
      </c>
      <c r="G71" s="296" t="str">
        <f t="shared" si="0"/>
        <v>--</v>
      </c>
      <c r="H71"/>
      <c r="J71"/>
      <c r="K71"/>
      <c r="L71"/>
      <c r="M71"/>
      <c r="N71"/>
      <c r="O71"/>
    </row>
    <row r="72" spans="1:15">
      <c r="A72" s="278"/>
      <c r="B72" s="292" t="s">
        <v>36</v>
      </c>
      <c r="C72" s="293" t="s">
        <v>32</v>
      </c>
      <c r="D72" s="294" t="s">
        <v>32</v>
      </c>
      <c r="E72" s="295" t="s">
        <v>32</v>
      </c>
      <c r="F72" s="322" t="str">
        <f t="shared" si="1"/>
        <v>--</v>
      </c>
      <c r="G72" s="296" t="str">
        <f t="shared" si="0"/>
        <v>--</v>
      </c>
      <c r="H72"/>
      <c r="J72"/>
      <c r="K72"/>
      <c r="L72"/>
      <c r="M72"/>
      <c r="N72"/>
      <c r="O72"/>
    </row>
    <row r="73" spans="1:15">
      <c r="A73" s="276"/>
      <c r="B73" s="284" t="s">
        <v>181</v>
      </c>
      <c r="C73" s="285" t="s">
        <v>32</v>
      </c>
      <c r="D73" s="286" t="s">
        <v>32</v>
      </c>
      <c r="E73" s="287" t="s">
        <v>32</v>
      </c>
      <c r="F73" s="323" t="str">
        <f t="shared" si="1"/>
        <v>--</v>
      </c>
      <c r="G73" s="289" t="str">
        <f t="shared" si="0"/>
        <v>--</v>
      </c>
      <c r="H73"/>
      <c r="J73"/>
      <c r="K73"/>
      <c r="L73"/>
      <c r="M73"/>
      <c r="N73"/>
      <c r="O73"/>
    </row>
    <row r="74" spans="1:15">
      <c r="A74" s="276"/>
      <c r="B74" s="284" t="s">
        <v>40</v>
      </c>
      <c r="C74" s="285">
        <v>11.758746500411716</v>
      </c>
      <c r="D74" s="286">
        <v>-6595.2311111111112</v>
      </c>
      <c r="E74" s="287" t="s">
        <v>32</v>
      </c>
      <c r="F74" s="323">
        <f t="shared" si="1"/>
        <v>-561.87875615655025</v>
      </c>
      <c r="G74" s="289" t="str">
        <f t="shared" si="0"/>
        <v>--</v>
      </c>
      <c r="H74"/>
      <c r="J74"/>
      <c r="K74"/>
      <c r="L74"/>
      <c r="M74"/>
      <c r="N74"/>
      <c r="O74"/>
    </row>
    <row r="75" spans="1:15">
      <c r="A75" s="277"/>
      <c r="B75" s="316" t="s">
        <v>204</v>
      </c>
      <c r="C75" s="312">
        <v>19.07</v>
      </c>
      <c r="D75" s="311">
        <v>19.7</v>
      </c>
      <c r="E75" s="313">
        <v>20.61</v>
      </c>
      <c r="F75" s="324">
        <f t="shared" ref="F75" si="8">D75/C75-1</f>
        <v>3.303618248557938E-2</v>
      </c>
      <c r="G75" s="310">
        <f t="shared" ref="G75" si="9">E75/D75-1</f>
        <v>4.6192893401015178E-2</v>
      </c>
      <c r="H75"/>
      <c r="J75"/>
      <c r="K75"/>
      <c r="L75"/>
      <c r="M75"/>
      <c r="N75"/>
      <c r="O75"/>
    </row>
    <row r="76" spans="1:15">
      <c r="A76"/>
      <c r="B76" s="3"/>
      <c r="C76" s="3"/>
      <c r="D76" s="3"/>
      <c r="E76" s="3"/>
      <c r="F76" s="3"/>
      <c r="G76" s="3"/>
      <c r="H76"/>
      <c r="J76"/>
      <c r="K76"/>
      <c r="L76"/>
      <c r="M76"/>
      <c r="N76"/>
      <c r="O76"/>
    </row>
    <row r="77" spans="1:15">
      <c r="A77" s="39" t="s">
        <v>49</v>
      </c>
      <c r="B77" s="3"/>
      <c r="C77" s="3"/>
      <c r="D77" s="3"/>
      <c r="E77" s="3"/>
      <c r="F77" s="3"/>
      <c r="G77" s="3"/>
      <c r="H77"/>
      <c r="J77"/>
      <c r="K77"/>
      <c r="L77"/>
      <c r="M77"/>
      <c r="N77"/>
      <c r="O77"/>
    </row>
    <row r="78" spans="1:15">
      <c r="A78"/>
      <c r="B78" s="3"/>
      <c r="C78" s="3"/>
      <c r="D78" s="3"/>
      <c r="E78" s="3"/>
      <c r="F78" s="3"/>
      <c r="G78" s="3"/>
      <c r="H78"/>
      <c r="J78"/>
      <c r="K78"/>
      <c r="L78"/>
      <c r="M78"/>
      <c r="N78"/>
      <c r="O78"/>
    </row>
    <row r="79" spans="1:15">
      <c r="A79" s="39" t="s">
        <v>202</v>
      </c>
      <c r="B79" s="3"/>
      <c r="C79" s="3"/>
      <c r="D79" s="3"/>
      <c r="E79" s="3"/>
      <c r="F79" s="3"/>
      <c r="G79" s="3"/>
      <c r="H79"/>
      <c r="J79"/>
      <c r="K79"/>
      <c r="L79"/>
      <c r="M79"/>
      <c r="N79"/>
      <c r="O79"/>
    </row>
    <row r="80" spans="1:15">
      <c r="A80" s="39" t="s">
        <v>94</v>
      </c>
      <c r="B80" s="3"/>
      <c r="C80" s="3"/>
      <c r="D80" s="3"/>
      <c r="E80" s="3"/>
      <c r="F80" s="3"/>
      <c r="G80" s="3"/>
      <c r="H80"/>
      <c r="J80"/>
      <c r="K80"/>
      <c r="L80"/>
      <c r="M80"/>
      <c r="N80"/>
      <c r="O80"/>
    </row>
    <row r="81" spans="1:15">
      <c r="A81" s="39" t="s">
        <v>95</v>
      </c>
      <c r="B81" s="3"/>
      <c r="C81" s="3"/>
      <c r="D81" s="3"/>
      <c r="E81" s="3"/>
      <c r="F81" s="3"/>
      <c r="G81" s="3"/>
      <c r="H81"/>
      <c r="J81"/>
      <c r="K81"/>
      <c r="L81"/>
      <c r="M81"/>
      <c r="N81"/>
      <c r="O81"/>
    </row>
    <row r="82" spans="1:15">
      <c r="I82" s="39"/>
    </row>
  </sheetData>
  <pageMargins left="0.7" right="0.7" top="0.75" bottom="0.75" header="0.3" footer="0.3"/>
  <pageSetup scale="70" orientation="portrait" verticalDpi="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pane ySplit="3" topLeftCell="A4" activePane="bottomLeft" state="frozen"/>
      <selection pane="bottomLeft" activeCell="A31" sqref="A31:F31"/>
    </sheetView>
  </sheetViews>
  <sheetFormatPr baseColWidth="10" defaultColWidth="8.83203125" defaultRowHeight="14" x14ac:dyDescent="0"/>
  <cols>
    <col min="1" max="1" width="16" customWidth="1"/>
    <col min="2" max="2" width="40.5" bestFit="1" customWidth="1"/>
    <col min="3" max="3" width="11.5" bestFit="1" customWidth="1"/>
    <col min="4" max="4" width="17.5" bestFit="1" customWidth="1"/>
    <col min="5" max="5" width="24.33203125" bestFit="1" customWidth="1"/>
    <col min="6" max="6" width="18" bestFit="1" customWidth="1"/>
  </cols>
  <sheetData>
    <row r="1" spans="1:6" ht="20">
      <c r="A1" s="331" t="s">
        <v>224</v>
      </c>
      <c r="B1" s="9"/>
      <c r="C1" s="9"/>
      <c r="D1" s="9"/>
      <c r="E1" s="9"/>
      <c r="F1" s="9"/>
    </row>
    <row r="2" spans="1:6">
      <c r="A2" s="9"/>
      <c r="B2" s="9"/>
      <c r="C2" s="9"/>
      <c r="D2" s="9"/>
      <c r="E2" s="9"/>
      <c r="F2" s="9"/>
    </row>
    <row r="3" spans="1:6">
      <c r="A3" s="332" t="s">
        <v>225</v>
      </c>
      <c r="B3" s="332" t="s">
        <v>226</v>
      </c>
      <c r="C3" s="332" t="s">
        <v>3</v>
      </c>
      <c r="D3" s="332" t="s">
        <v>227</v>
      </c>
      <c r="E3" s="332" t="s">
        <v>228</v>
      </c>
      <c r="F3" s="333" t="s">
        <v>229</v>
      </c>
    </row>
    <row r="4" spans="1:6">
      <c r="A4" s="334">
        <v>2013</v>
      </c>
      <c r="B4" s="335" t="s">
        <v>230</v>
      </c>
      <c r="C4" s="335" t="s">
        <v>231</v>
      </c>
      <c r="D4" s="336">
        <v>4222484</v>
      </c>
      <c r="E4" s="336">
        <v>383076</v>
      </c>
      <c r="F4" s="337">
        <v>9.0722901495896735E-2</v>
      </c>
    </row>
    <row r="5" spans="1:6">
      <c r="A5" s="334">
        <v>2013</v>
      </c>
      <c r="B5" s="335" t="s">
        <v>232</v>
      </c>
      <c r="C5" s="335" t="s">
        <v>231</v>
      </c>
      <c r="D5" s="336">
        <v>696109802</v>
      </c>
      <c r="E5" s="336">
        <v>11620269</v>
      </c>
      <c r="F5" s="337">
        <v>1.6693155255986469E-2</v>
      </c>
    </row>
    <row r="6" spans="1:6">
      <c r="A6" s="334">
        <v>2013</v>
      </c>
      <c r="B6" s="335" t="s">
        <v>233</v>
      </c>
      <c r="C6" s="335" t="s">
        <v>231</v>
      </c>
      <c r="D6" s="336" t="s">
        <v>234</v>
      </c>
      <c r="E6" s="336" t="s">
        <v>234</v>
      </c>
      <c r="F6" s="337" t="s">
        <v>235</v>
      </c>
    </row>
    <row r="7" spans="1:6">
      <c r="A7" s="334">
        <v>2013</v>
      </c>
      <c r="B7" s="335" t="s">
        <v>236</v>
      </c>
      <c r="C7" s="335" t="s">
        <v>231</v>
      </c>
      <c r="D7" s="336">
        <v>74945</v>
      </c>
      <c r="E7" s="336">
        <v>582</v>
      </c>
      <c r="F7" s="337">
        <v>7.765694842884782E-3</v>
      </c>
    </row>
    <row r="8" spans="1:6">
      <c r="A8" s="334">
        <v>2013</v>
      </c>
      <c r="B8" s="338" t="s">
        <v>238</v>
      </c>
      <c r="C8" s="335" t="s">
        <v>231</v>
      </c>
      <c r="D8" s="336">
        <v>46741923</v>
      </c>
      <c r="E8" s="336">
        <v>4466466</v>
      </c>
      <c r="F8" s="337">
        <v>9.5555888875175285E-2</v>
      </c>
    </row>
    <row r="9" spans="1:6">
      <c r="A9" s="334">
        <v>2013</v>
      </c>
      <c r="B9" s="338" t="s">
        <v>83</v>
      </c>
      <c r="C9" s="335" t="s">
        <v>231</v>
      </c>
      <c r="D9" s="336">
        <v>60634136</v>
      </c>
      <c r="E9" s="336">
        <v>2664928</v>
      </c>
      <c r="F9" s="337">
        <v>4.3950951985198571E-2</v>
      </c>
    </row>
    <row r="10" spans="1:6">
      <c r="A10" s="334">
        <v>2013</v>
      </c>
      <c r="B10" s="338" t="s">
        <v>239</v>
      </c>
      <c r="C10" s="335" t="s">
        <v>231</v>
      </c>
      <c r="D10" s="336">
        <v>233584247</v>
      </c>
      <c r="E10" s="336">
        <v>16087907</v>
      </c>
      <c r="F10" s="337">
        <v>6.8874109477083015E-2</v>
      </c>
    </row>
    <row r="11" spans="1:6">
      <c r="A11" s="334">
        <v>2013</v>
      </c>
      <c r="B11" s="338" t="s">
        <v>240</v>
      </c>
      <c r="C11" s="335" t="s">
        <v>231</v>
      </c>
      <c r="D11" s="336" t="s">
        <v>234</v>
      </c>
      <c r="E11" s="336" t="s">
        <v>234</v>
      </c>
      <c r="F11" s="337" t="s">
        <v>235</v>
      </c>
    </row>
    <row r="12" spans="1:6">
      <c r="A12" s="334">
        <v>2013</v>
      </c>
      <c r="B12" s="338" t="s">
        <v>69</v>
      </c>
      <c r="C12" s="335" t="s">
        <v>231</v>
      </c>
      <c r="D12" s="336" t="s">
        <v>234</v>
      </c>
      <c r="E12" s="336" t="s">
        <v>234</v>
      </c>
      <c r="F12" s="337" t="s">
        <v>235</v>
      </c>
    </row>
    <row r="13" spans="1:6">
      <c r="A13" s="334">
        <v>2013</v>
      </c>
      <c r="B13" s="338" t="s">
        <v>150</v>
      </c>
      <c r="C13" s="335" t="s">
        <v>231</v>
      </c>
      <c r="D13" s="336">
        <v>175257939</v>
      </c>
      <c r="E13" s="336">
        <v>11778588</v>
      </c>
      <c r="F13" s="337">
        <v>6.7207158016390919E-2</v>
      </c>
    </row>
    <row r="14" spans="1:6">
      <c r="A14" s="334">
        <v>2013</v>
      </c>
      <c r="B14" s="338" t="s">
        <v>152</v>
      </c>
      <c r="C14" s="335" t="s">
        <v>231</v>
      </c>
      <c r="D14" s="336">
        <v>67033</v>
      </c>
      <c r="E14" s="336">
        <v>51</v>
      </c>
      <c r="F14" s="337">
        <v>7.6081929795772233E-4</v>
      </c>
    </row>
    <row r="15" spans="1:6">
      <c r="A15" s="334">
        <v>2013</v>
      </c>
      <c r="B15" s="338" t="s">
        <v>242</v>
      </c>
      <c r="C15" s="335" t="s">
        <v>231</v>
      </c>
      <c r="D15" s="336">
        <v>9706568</v>
      </c>
      <c r="E15" s="336">
        <v>1579325</v>
      </c>
      <c r="F15" s="337">
        <v>0.16270683932776239</v>
      </c>
    </row>
    <row r="16" spans="1:6">
      <c r="A16" s="334">
        <v>2014</v>
      </c>
      <c r="B16" s="338" t="s">
        <v>230</v>
      </c>
      <c r="C16" s="335" t="s">
        <v>243</v>
      </c>
      <c r="D16" s="336">
        <v>7003663.6600000001</v>
      </c>
      <c r="E16" s="336">
        <v>682322.26</v>
      </c>
      <c r="F16" s="337">
        <v>9.7423618997717551E-2</v>
      </c>
    </row>
    <row r="17" spans="1:6">
      <c r="A17" s="334">
        <v>2014</v>
      </c>
      <c r="B17" s="338" t="s">
        <v>232</v>
      </c>
      <c r="C17" s="335" t="s">
        <v>243</v>
      </c>
      <c r="D17" s="336">
        <v>513676695</v>
      </c>
      <c r="E17" s="336">
        <v>14946807</v>
      </c>
      <c r="F17" s="337">
        <v>2.9097693443149098E-2</v>
      </c>
    </row>
    <row r="18" spans="1:6">
      <c r="A18" s="334">
        <v>2014</v>
      </c>
      <c r="B18" s="338" t="s">
        <v>233</v>
      </c>
      <c r="C18" s="335" t="s">
        <v>243</v>
      </c>
      <c r="D18" s="336">
        <v>485355.451</v>
      </c>
      <c r="E18" s="336">
        <v>5878.53</v>
      </c>
      <c r="F18" s="337">
        <v>1.2111803808710082E-2</v>
      </c>
    </row>
    <row r="19" spans="1:6">
      <c r="A19" s="334">
        <v>2014</v>
      </c>
      <c r="B19" s="338" t="s">
        <v>236</v>
      </c>
      <c r="C19" s="335" t="s">
        <v>243</v>
      </c>
      <c r="D19" s="336">
        <v>49052.839999999953</v>
      </c>
      <c r="E19" s="336">
        <v>852.0800000000005</v>
      </c>
      <c r="F19" s="337">
        <v>1.7370655807084794E-2</v>
      </c>
    </row>
    <row r="20" spans="1:6">
      <c r="A20" s="334">
        <v>2014</v>
      </c>
      <c r="B20" s="338" t="s">
        <v>237</v>
      </c>
      <c r="C20" s="335" t="s">
        <v>243</v>
      </c>
      <c r="D20" s="336">
        <v>2467921</v>
      </c>
      <c r="E20" s="336">
        <v>347240</v>
      </c>
      <c r="F20" s="337">
        <v>0.14070142439729635</v>
      </c>
    </row>
    <row r="21" spans="1:6">
      <c r="A21" s="334">
        <v>2014</v>
      </c>
      <c r="B21" s="338" t="s">
        <v>238</v>
      </c>
      <c r="C21" s="335" t="s">
        <v>243</v>
      </c>
      <c r="D21" s="336">
        <v>56680707</v>
      </c>
      <c r="E21" s="336">
        <v>4894710</v>
      </c>
      <c r="F21" s="337">
        <v>8.6355838857126471E-2</v>
      </c>
    </row>
    <row r="22" spans="1:6">
      <c r="A22" s="334">
        <v>2014</v>
      </c>
      <c r="B22" s="338" t="s">
        <v>83</v>
      </c>
      <c r="C22" s="335" t="s">
        <v>243</v>
      </c>
      <c r="D22" s="336">
        <v>245358959</v>
      </c>
      <c r="E22" s="336">
        <v>15948212</v>
      </c>
      <c r="F22" s="337">
        <v>6.499950955530423E-2</v>
      </c>
    </row>
    <row r="23" spans="1:6">
      <c r="A23" s="334">
        <v>2014</v>
      </c>
      <c r="B23" s="338" t="s">
        <v>239</v>
      </c>
      <c r="C23" s="335" t="s">
        <v>243</v>
      </c>
      <c r="D23" s="336">
        <v>71884989</v>
      </c>
      <c r="E23" s="336">
        <v>3726808.522936577</v>
      </c>
      <c r="F23" s="337">
        <v>5.1844043864798767E-2</v>
      </c>
    </row>
    <row r="24" spans="1:6">
      <c r="A24" s="334">
        <v>2014</v>
      </c>
      <c r="B24" s="338" t="s">
        <v>240</v>
      </c>
      <c r="C24" s="335" t="s">
        <v>243</v>
      </c>
      <c r="D24" s="336" t="s">
        <v>234</v>
      </c>
      <c r="E24" s="336" t="s">
        <v>234</v>
      </c>
      <c r="F24" s="337" t="s">
        <v>235</v>
      </c>
    </row>
    <row r="25" spans="1:6">
      <c r="A25" s="334">
        <v>2014</v>
      </c>
      <c r="B25" s="338" t="s">
        <v>69</v>
      </c>
      <c r="C25" s="335" t="s">
        <v>243</v>
      </c>
      <c r="D25" s="336">
        <v>52593072</v>
      </c>
      <c r="E25" s="336">
        <v>2092250</v>
      </c>
      <c r="F25" s="337">
        <v>3.9781855678633869E-2</v>
      </c>
    </row>
    <row r="26" spans="1:6">
      <c r="A26" s="334">
        <v>2014</v>
      </c>
      <c r="B26" s="338" t="s">
        <v>150</v>
      </c>
      <c r="C26" s="335" t="s">
        <v>243</v>
      </c>
      <c r="D26" s="336">
        <v>202380696</v>
      </c>
      <c r="E26" s="336">
        <v>15090101</v>
      </c>
      <c r="F26" s="337">
        <v>7.4562946458094997E-2</v>
      </c>
    </row>
    <row r="27" spans="1:6">
      <c r="A27" s="334">
        <v>2014</v>
      </c>
      <c r="B27" s="338" t="s">
        <v>152</v>
      </c>
      <c r="C27" s="335" t="s">
        <v>243</v>
      </c>
      <c r="D27" s="336">
        <v>1215596</v>
      </c>
      <c r="E27" s="336">
        <v>43093</v>
      </c>
      <c r="F27" s="337">
        <v>3.5450100197763075E-2</v>
      </c>
    </row>
    <row r="28" spans="1:6">
      <c r="A28" s="334">
        <v>2014</v>
      </c>
      <c r="B28" s="338" t="s">
        <v>241</v>
      </c>
      <c r="C28" s="335" t="s">
        <v>243</v>
      </c>
      <c r="D28" s="336">
        <v>26196.69</v>
      </c>
      <c r="E28" s="336">
        <v>23919.606768190501</v>
      </c>
      <c r="F28" s="337">
        <v>0.91307744482949948</v>
      </c>
    </row>
    <row r="29" spans="1:6">
      <c r="A29" s="334">
        <v>2014</v>
      </c>
      <c r="B29" s="338" t="s">
        <v>242</v>
      </c>
      <c r="C29" s="335" t="s">
        <v>243</v>
      </c>
      <c r="D29" s="336">
        <v>9535834.5500000007</v>
      </c>
      <c r="E29" s="336">
        <v>1854980.46</v>
      </c>
      <c r="F29" s="337">
        <v>0.19452733269161007</v>
      </c>
    </row>
    <row r="30" spans="1:6">
      <c r="A30" s="334">
        <v>2015</v>
      </c>
      <c r="B30" s="338" t="s">
        <v>230</v>
      </c>
      <c r="C30" s="335" t="s">
        <v>244</v>
      </c>
      <c r="D30" s="339">
        <v>11343015</v>
      </c>
      <c r="E30" s="339">
        <v>1827868.0000000002</v>
      </c>
      <c r="F30" s="337">
        <v>0.16114481026429042</v>
      </c>
    </row>
    <row r="31" spans="1:6">
      <c r="A31" s="334">
        <v>2015</v>
      </c>
      <c r="B31" s="338" t="s">
        <v>232</v>
      </c>
      <c r="C31" s="335" t="s">
        <v>244</v>
      </c>
      <c r="D31" s="339">
        <v>843470396</v>
      </c>
      <c r="E31" s="339">
        <v>19373354</v>
      </c>
      <c r="F31" s="337">
        <v>2.2968623548466544E-2</v>
      </c>
    </row>
    <row r="32" spans="1:6">
      <c r="A32" s="334">
        <v>2015</v>
      </c>
      <c r="B32" s="338" t="s">
        <v>233</v>
      </c>
      <c r="C32" s="335" t="s">
        <v>244</v>
      </c>
      <c r="D32" s="339">
        <v>16931938.000000004</v>
      </c>
      <c r="E32" s="339">
        <v>692354</v>
      </c>
      <c r="F32" s="337">
        <v>4.089041667882317E-2</v>
      </c>
    </row>
    <row r="33" spans="1:6">
      <c r="A33" s="334">
        <v>2015</v>
      </c>
      <c r="B33" s="338" t="s">
        <v>236</v>
      </c>
      <c r="C33" s="335" t="s">
        <v>244</v>
      </c>
      <c r="D33" s="339">
        <v>838577</v>
      </c>
      <c r="E33" s="339">
        <v>73446</v>
      </c>
      <c r="F33" s="337">
        <v>8.7584085897896083E-2</v>
      </c>
    </row>
    <row r="34" spans="1:6">
      <c r="A34" s="334">
        <v>2015</v>
      </c>
      <c r="B34" s="338" t="s">
        <v>237</v>
      </c>
      <c r="C34" s="335" t="s">
        <v>244</v>
      </c>
      <c r="D34" s="339">
        <v>3218606</v>
      </c>
      <c r="E34" s="339">
        <v>658218</v>
      </c>
      <c r="F34" s="337">
        <v>0.20450406169627472</v>
      </c>
    </row>
    <row r="35" spans="1:6">
      <c r="A35" s="334">
        <v>2015</v>
      </c>
      <c r="B35" s="335" t="s">
        <v>238</v>
      </c>
      <c r="C35" s="335" t="s">
        <v>244</v>
      </c>
      <c r="D35" s="339">
        <v>59078550</v>
      </c>
      <c r="E35" s="339">
        <v>8247688</v>
      </c>
      <c r="F35" s="337">
        <v>0.13960545747991446</v>
      </c>
    </row>
    <row r="36" spans="1:6">
      <c r="A36" s="334">
        <v>2015</v>
      </c>
      <c r="B36" s="335" t="s">
        <v>83</v>
      </c>
      <c r="C36" s="335" t="s">
        <v>244</v>
      </c>
      <c r="D36" s="339">
        <v>270997749</v>
      </c>
      <c r="E36" s="339">
        <v>21636452</v>
      </c>
      <c r="F36" s="337">
        <v>7.9839969445650263E-2</v>
      </c>
    </row>
    <row r="37" spans="1:6">
      <c r="A37" s="334">
        <v>2015</v>
      </c>
      <c r="B37" s="335" t="s">
        <v>239</v>
      </c>
      <c r="C37" s="335" t="s">
        <v>244</v>
      </c>
      <c r="D37" s="339">
        <v>91077144</v>
      </c>
      <c r="E37" s="339">
        <v>3816243</v>
      </c>
      <c r="F37" s="337">
        <v>4.1901215084214759E-2</v>
      </c>
    </row>
    <row r="38" spans="1:6">
      <c r="A38" s="334">
        <v>2015</v>
      </c>
      <c r="B38" s="335" t="s">
        <v>240</v>
      </c>
      <c r="C38" s="335" t="s">
        <v>244</v>
      </c>
      <c r="D38" s="339">
        <v>1390310</v>
      </c>
      <c r="E38" s="336" t="s">
        <v>234</v>
      </c>
      <c r="F38" s="337">
        <v>0</v>
      </c>
    </row>
    <row r="39" spans="1:6">
      <c r="A39" s="334">
        <v>2015</v>
      </c>
      <c r="B39" s="335" t="s">
        <v>69</v>
      </c>
      <c r="C39" s="335" t="s">
        <v>244</v>
      </c>
      <c r="D39" s="339">
        <v>101026012</v>
      </c>
      <c r="E39" s="339">
        <v>2640788</v>
      </c>
      <c r="F39" s="337">
        <v>2.6139683708389875E-2</v>
      </c>
    </row>
    <row r="40" spans="1:6">
      <c r="A40" s="334">
        <v>2015</v>
      </c>
      <c r="B40" s="340" t="s">
        <v>150</v>
      </c>
      <c r="C40" s="335" t="s">
        <v>244</v>
      </c>
      <c r="D40" s="339">
        <v>196074501</v>
      </c>
      <c r="E40" s="339">
        <v>25522958</v>
      </c>
      <c r="F40" s="337">
        <v>0.13016969503852008</v>
      </c>
    </row>
    <row r="41" spans="1:6">
      <c r="A41" s="334">
        <v>2015</v>
      </c>
      <c r="B41" s="335" t="s">
        <v>152</v>
      </c>
      <c r="C41" s="335" t="s">
        <v>244</v>
      </c>
      <c r="D41" s="339">
        <v>43122659.000000007</v>
      </c>
      <c r="E41" s="339">
        <v>4120072</v>
      </c>
      <c r="F41" s="337">
        <v>9.5543087915798491E-2</v>
      </c>
    </row>
    <row r="42" spans="1:6">
      <c r="A42" s="334">
        <v>2015</v>
      </c>
      <c r="B42" s="335" t="s">
        <v>242</v>
      </c>
      <c r="C42" s="335" t="s">
        <v>244</v>
      </c>
      <c r="D42" s="339">
        <v>14655978</v>
      </c>
      <c r="E42" s="339">
        <v>3981646</v>
      </c>
      <c r="F42" s="337">
        <v>0.27167385213050949</v>
      </c>
    </row>
    <row r="43" spans="1:6">
      <c r="A43" s="9"/>
      <c r="B43" s="9"/>
      <c r="C43" s="9"/>
      <c r="D43" s="9"/>
      <c r="E43" s="9"/>
      <c r="F43" s="9"/>
    </row>
    <row r="44" spans="1:6">
      <c r="A44" s="9" t="s">
        <v>245</v>
      </c>
      <c r="B44" s="9"/>
      <c r="C44" s="9"/>
      <c r="D44" s="9"/>
      <c r="E44" s="9"/>
      <c r="F44" s="9"/>
    </row>
    <row r="45" spans="1:6">
      <c r="A45" s="9" t="s">
        <v>246</v>
      </c>
      <c r="B45" s="9"/>
      <c r="C45" s="9"/>
      <c r="D45" s="9"/>
      <c r="E45" s="9"/>
      <c r="F45" s="9"/>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Front Cover</vt:lpstr>
      <vt:lpstr>Table of Contents</vt:lpstr>
      <vt:lpstr>THCE Trends</vt:lpstr>
      <vt:lpstr>THCE Components</vt:lpstr>
      <vt:lpstr>Public Coverage</vt:lpstr>
      <vt:lpstr>Commercially Insured</vt:lpstr>
      <vt:lpstr>NCPHI</vt:lpstr>
      <vt:lpstr>NCPHI PMPM</vt:lpstr>
      <vt:lpstr>Rx Rebates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Lai</dc:creator>
  <cp:lastModifiedBy>Maria DiGioia</cp:lastModifiedBy>
  <cp:lastPrinted>2014-08-01T16:54:30Z</cp:lastPrinted>
  <dcterms:created xsi:type="dcterms:W3CDTF">2014-07-16T13:23:01Z</dcterms:created>
  <dcterms:modified xsi:type="dcterms:W3CDTF">2016-10-05T18:28:57Z</dcterms:modified>
</cp:coreProperties>
</file>