
<file path=[Content_Types].xml><?xml version="1.0" encoding="utf-8"?>
<Types xmlns="http://schemas.openxmlformats.org/package/2006/content-types">
  <Default Extension="xml" ContentType="application/xml"/>
  <Default Extension="rels" ContentType="application/vnd.openxmlformats-package.relationships+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8705"/>
  <workbookPr autoCompressPictures="0"/>
  <bookViews>
    <workbookView xWindow="0" yWindow="0" windowWidth="23760" windowHeight="21140"/>
  </bookViews>
  <sheets>
    <sheet name="Cover" sheetId="4" r:id="rId1"/>
    <sheet name="Monthly Summary through 9-2020" sheetId="1" r:id="rId2"/>
    <sheet name="Tech Notes" sheetId="3" r:id="rId3"/>
  </sheet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8" i="1" l="1"/>
  <c r="G28" i="1"/>
  <c r="AO28" i="1"/>
  <c r="AO29" i="1"/>
  <c r="AO30" i="1"/>
  <c r="M31" i="1"/>
  <c r="G31" i="1"/>
  <c r="AO31" i="1"/>
  <c r="AO32" i="1"/>
  <c r="AO33" i="1"/>
  <c r="M34" i="1"/>
  <c r="G34" i="1"/>
  <c r="AO34" i="1"/>
  <c r="M13" i="1"/>
  <c r="M19" i="1"/>
  <c r="M35" i="1"/>
  <c r="G13" i="1"/>
  <c r="G19" i="1"/>
  <c r="G35" i="1"/>
  <c r="AO35" i="1"/>
  <c r="M37" i="1"/>
  <c r="M36" i="1"/>
  <c r="G37" i="1"/>
  <c r="G36" i="1"/>
  <c r="AO36" i="1"/>
  <c r="AO37" i="1"/>
  <c r="AO38" i="1"/>
  <c r="AO39" i="1"/>
  <c r="AO40" i="1"/>
  <c r="AO41" i="1"/>
  <c r="AO42" i="1"/>
  <c r="M43" i="1"/>
  <c r="G43" i="1"/>
  <c r="AO43" i="1"/>
  <c r="M6" i="1"/>
  <c r="M27" i="1"/>
  <c r="G6" i="1"/>
  <c r="G27" i="1"/>
  <c r="AO27" i="1"/>
  <c r="M5" i="1"/>
  <c r="G5" i="1"/>
  <c r="AO5" i="1"/>
  <c r="AO6" i="1"/>
  <c r="AO7" i="1"/>
  <c r="AO8" i="1"/>
  <c r="AO9" i="1"/>
  <c r="AO10" i="1"/>
  <c r="AO11" i="1"/>
  <c r="AO12" i="1"/>
  <c r="AO13" i="1"/>
  <c r="AO14" i="1"/>
  <c r="AO15" i="1"/>
  <c r="AO16" i="1"/>
  <c r="AO17" i="1"/>
  <c r="AO18" i="1"/>
  <c r="AO19" i="1"/>
  <c r="AO20" i="1"/>
  <c r="AO21" i="1"/>
  <c r="AO22" i="1"/>
  <c r="M4" i="1"/>
  <c r="G4" i="1"/>
  <c r="AO4" i="1"/>
  <c r="L6" i="1"/>
  <c r="L27" i="1"/>
  <c r="AM27" i="1"/>
  <c r="L28" i="1"/>
  <c r="AM28" i="1"/>
  <c r="AM29" i="1"/>
  <c r="AM30" i="1"/>
  <c r="L31" i="1"/>
  <c r="AM31" i="1"/>
  <c r="AM32" i="1"/>
  <c r="AM33" i="1"/>
  <c r="L34" i="1"/>
  <c r="AM34" i="1"/>
  <c r="L13" i="1"/>
  <c r="L19" i="1"/>
  <c r="L35" i="1"/>
  <c r="AM35" i="1"/>
  <c r="L37" i="1"/>
  <c r="L36" i="1"/>
  <c r="AM36" i="1"/>
  <c r="AM37" i="1"/>
  <c r="AM38" i="1"/>
  <c r="AM39" i="1"/>
  <c r="AM40" i="1"/>
  <c r="AM41" i="1"/>
  <c r="AM42" i="1"/>
  <c r="L43" i="1"/>
  <c r="AM43" i="1"/>
  <c r="L5" i="1"/>
  <c r="L4" i="1"/>
  <c r="AM4" i="1"/>
  <c r="AM5" i="1"/>
  <c r="AM6" i="1"/>
  <c r="AM7" i="1"/>
  <c r="AM8" i="1"/>
  <c r="AM9" i="1"/>
  <c r="AM10" i="1"/>
  <c r="AM11" i="1"/>
  <c r="AM12" i="1"/>
  <c r="AM13" i="1"/>
  <c r="AM14" i="1"/>
  <c r="AM15" i="1"/>
  <c r="AM16" i="1"/>
  <c r="AM17" i="1"/>
  <c r="AM18" i="1"/>
  <c r="AM19" i="1"/>
  <c r="AM20" i="1"/>
  <c r="AM21" i="1"/>
  <c r="AM22" i="1"/>
  <c r="AA29" i="1"/>
  <c r="AA30" i="1"/>
  <c r="AA32" i="1"/>
  <c r="AA33" i="1"/>
  <c r="AA37" i="1"/>
  <c r="AA38" i="1"/>
  <c r="AA39" i="1"/>
  <c r="AA40" i="1"/>
  <c r="AA41" i="1"/>
  <c r="AA42" i="1"/>
  <c r="AA7" i="1"/>
  <c r="AA8" i="1"/>
  <c r="AA9" i="1"/>
  <c r="AA10" i="1"/>
  <c r="AA11" i="1"/>
  <c r="AA12" i="1"/>
  <c r="AA14" i="1"/>
  <c r="AA15" i="1"/>
  <c r="AA16" i="1"/>
  <c r="AA17" i="1"/>
  <c r="AA18" i="1"/>
  <c r="AA20" i="1"/>
  <c r="AA21" i="1"/>
  <c r="AA22" i="1"/>
  <c r="Y7" i="1"/>
  <c r="Y8" i="1"/>
  <c r="Y9" i="1"/>
  <c r="Y10" i="1"/>
  <c r="Y11" i="1"/>
  <c r="Y12" i="1"/>
  <c r="Y14" i="1"/>
  <c r="Y15" i="1"/>
  <c r="Y16" i="1"/>
  <c r="Y17" i="1"/>
  <c r="Y18" i="1"/>
  <c r="Y20" i="1"/>
  <c r="Y21" i="1"/>
  <c r="Y22" i="1"/>
  <c r="Y29" i="1"/>
  <c r="Y30" i="1"/>
  <c r="Y32" i="1"/>
  <c r="Y33" i="1"/>
  <c r="Y38" i="1"/>
  <c r="Y39" i="1"/>
  <c r="Y40" i="1"/>
  <c r="Y41" i="1"/>
  <c r="Y42" i="1"/>
  <c r="AJ42" i="1"/>
  <c r="AI42" i="1"/>
  <c r="AH42" i="1"/>
  <c r="AG42" i="1"/>
  <c r="X42" i="1"/>
  <c r="W42" i="1"/>
  <c r="V42" i="1"/>
  <c r="U42" i="1"/>
  <c r="P42" i="1"/>
  <c r="S42" i="1"/>
  <c r="AI41" i="1"/>
  <c r="AH41" i="1"/>
  <c r="AG41" i="1"/>
  <c r="AF41" i="1"/>
  <c r="U41" i="1"/>
  <c r="T41" i="1"/>
  <c r="W41" i="1"/>
  <c r="V41" i="1"/>
  <c r="R41" i="1"/>
  <c r="AH40" i="1"/>
  <c r="AG40" i="1"/>
  <c r="AF40" i="1"/>
  <c r="AE40" i="1"/>
  <c r="U40" i="1"/>
  <c r="T40" i="1"/>
  <c r="S40" i="1"/>
  <c r="V40" i="1"/>
  <c r="Q40" i="1"/>
  <c r="AL39" i="1"/>
  <c r="AF39" i="1"/>
  <c r="AE39" i="1"/>
  <c r="AD39" i="1"/>
  <c r="T39" i="1"/>
  <c r="R39" i="1"/>
  <c r="X39" i="1"/>
  <c r="P39" i="1"/>
  <c r="AL38" i="1"/>
  <c r="AK38" i="1"/>
  <c r="AE38" i="1"/>
  <c r="AD38" i="1"/>
  <c r="Q38" i="1"/>
  <c r="W38" i="1"/>
  <c r="H37" i="1"/>
  <c r="E37" i="1"/>
  <c r="AI33" i="1"/>
  <c r="AH33" i="1"/>
  <c r="AG33" i="1"/>
  <c r="AF33" i="1"/>
  <c r="V33" i="1"/>
  <c r="T33" i="1"/>
  <c r="W33" i="1"/>
  <c r="R33" i="1"/>
  <c r="AH32" i="1"/>
  <c r="AG32" i="1"/>
  <c r="AF32" i="1"/>
  <c r="AE32" i="1"/>
  <c r="V32" i="1"/>
  <c r="U32" i="1"/>
  <c r="S32" i="1"/>
  <c r="Q32" i="1"/>
  <c r="J31" i="1"/>
  <c r="AA31" i="1"/>
  <c r="AL30" i="1"/>
  <c r="AK30" i="1"/>
  <c r="AF30" i="1"/>
  <c r="AE30" i="1"/>
  <c r="AD30" i="1"/>
  <c r="Q30" i="1"/>
  <c r="W30" i="1"/>
  <c r="P30" i="1"/>
  <c r="AL29" i="1"/>
  <c r="AK29" i="1"/>
  <c r="AJ29" i="1"/>
  <c r="AE29" i="1"/>
  <c r="AD29" i="1"/>
  <c r="X29" i="1"/>
  <c r="Q29" i="1"/>
  <c r="P29" i="1"/>
  <c r="V29" i="1"/>
  <c r="Y28" i="1"/>
  <c r="AA28" i="1"/>
  <c r="E28" i="1"/>
  <c r="D28" i="1"/>
  <c r="AJ22" i="1"/>
  <c r="AI22" i="1"/>
  <c r="AH22" i="1"/>
  <c r="AG22" i="1"/>
  <c r="X22" i="1"/>
  <c r="U22" i="1"/>
  <c r="P22" i="1"/>
  <c r="W22" i="1"/>
  <c r="S22" i="1"/>
  <c r="AI21" i="1"/>
  <c r="AH21" i="1"/>
  <c r="AG21" i="1"/>
  <c r="AF21" i="1"/>
  <c r="W21" i="1"/>
  <c r="T21" i="1"/>
  <c r="V21" i="1"/>
  <c r="R21" i="1"/>
  <c r="AH20" i="1"/>
  <c r="AG20" i="1"/>
  <c r="AF20" i="1"/>
  <c r="AE20" i="1"/>
  <c r="S20" i="1"/>
  <c r="J19" i="1"/>
  <c r="V20" i="1"/>
  <c r="R20" i="1"/>
  <c r="Q20" i="1"/>
  <c r="AD20" i="1"/>
  <c r="P20" i="1"/>
  <c r="H19" i="1"/>
  <c r="AA19" i="1"/>
  <c r="F19" i="1"/>
  <c r="AL18" i="1"/>
  <c r="AJ18" i="1"/>
  <c r="AI18" i="1"/>
  <c r="AD18" i="1"/>
  <c r="W18" i="1"/>
  <c r="V18" i="1"/>
  <c r="R18" i="1"/>
  <c r="X18" i="1"/>
  <c r="U18" i="1"/>
  <c r="AF18" i="1"/>
  <c r="P18" i="1"/>
  <c r="AK17" i="1"/>
  <c r="AI17" i="1"/>
  <c r="AH17" i="1"/>
  <c r="V17" i="1"/>
  <c r="U17" i="1"/>
  <c r="Q17" i="1"/>
  <c r="W17" i="1"/>
  <c r="T17" i="1"/>
  <c r="AE17" i="1"/>
  <c r="AJ16" i="1"/>
  <c r="AH16" i="1"/>
  <c r="AG16" i="1"/>
  <c r="X16" i="1"/>
  <c r="U16" i="1"/>
  <c r="T16" i="1"/>
  <c r="P16" i="1"/>
  <c r="V16" i="1"/>
  <c r="S16" i="1"/>
  <c r="AD16" i="1"/>
  <c r="AI15" i="1"/>
  <c r="AG15" i="1"/>
  <c r="AF15" i="1"/>
  <c r="W15" i="1"/>
  <c r="T15" i="1"/>
  <c r="S15" i="1"/>
  <c r="AK15" i="1"/>
  <c r="U15" i="1"/>
  <c r="R15" i="1"/>
  <c r="AH14" i="1"/>
  <c r="AF14" i="1"/>
  <c r="AE14" i="1"/>
  <c r="V14" i="1"/>
  <c r="S14" i="1"/>
  <c r="R14" i="1"/>
  <c r="AJ14" i="1"/>
  <c r="T14" i="1"/>
  <c r="Q14" i="1"/>
  <c r="J13" i="1"/>
  <c r="AA13" i="1"/>
  <c r="AK12" i="1"/>
  <c r="X12" i="1"/>
  <c r="T12" i="1"/>
  <c r="P12" i="1"/>
  <c r="AL12" i="1"/>
  <c r="W12" i="1"/>
  <c r="AJ12" i="1"/>
  <c r="AH12" i="1"/>
  <c r="Q12" i="1"/>
  <c r="AD12" i="1"/>
  <c r="AJ11" i="1"/>
  <c r="AI11" i="1"/>
  <c r="W11" i="1"/>
  <c r="S11" i="1"/>
  <c r="AK11" i="1"/>
  <c r="V11" i="1"/>
  <c r="AG11" i="1"/>
  <c r="AI10" i="1"/>
  <c r="AD10" i="1"/>
  <c r="W10" i="1"/>
  <c r="V10" i="1"/>
  <c r="R10" i="1"/>
  <c r="J34" i="1"/>
  <c r="C34" i="1"/>
  <c r="AI9" i="1"/>
  <c r="AH9" i="1"/>
  <c r="AG9" i="1"/>
  <c r="V9" i="1"/>
  <c r="U9" i="1"/>
  <c r="Q9" i="1"/>
  <c r="AK9" i="1"/>
  <c r="T9" i="1"/>
  <c r="S9" i="1"/>
  <c r="AE9" i="1"/>
  <c r="AH8" i="1"/>
  <c r="AG8" i="1"/>
  <c r="AF8" i="1"/>
  <c r="U8" i="1"/>
  <c r="T8" i="1"/>
  <c r="S8" i="1"/>
  <c r="R8" i="1"/>
  <c r="AG7" i="1"/>
  <c r="AF7" i="1"/>
  <c r="I6" i="1"/>
  <c r="H6" i="1"/>
  <c r="AE7" i="1"/>
  <c r="AD7" i="1"/>
  <c r="C6" i="1"/>
  <c r="C27" i="1"/>
  <c r="AA5" i="1"/>
  <c r="AA6" i="1"/>
  <c r="AG19" i="1"/>
  <c r="Q28" i="1"/>
  <c r="S19" i="1"/>
  <c r="H27" i="1"/>
  <c r="T6" i="1"/>
  <c r="H5" i="1"/>
  <c r="AH6" i="1"/>
  <c r="I27" i="1"/>
  <c r="U6" i="1"/>
  <c r="I5" i="1"/>
  <c r="AI6" i="1"/>
  <c r="AA4" i="1"/>
  <c r="C5" i="1"/>
  <c r="Y6" i="1"/>
  <c r="AA34" i="1"/>
  <c r="AG10" i="1"/>
  <c r="S10" i="1"/>
  <c r="R12" i="1"/>
  <c r="AE15" i="1"/>
  <c r="AD15" i="1"/>
  <c r="D13" i="1"/>
  <c r="P15" i="1"/>
  <c r="AD21" i="1"/>
  <c r="Q21" i="1"/>
  <c r="P21" i="1"/>
  <c r="D19" i="1"/>
  <c r="AL21" i="1"/>
  <c r="X21" i="1"/>
  <c r="Y19" i="1"/>
  <c r="AF29" i="1"/>
  <c r="F28" i="1"/>
  <c r="AG28" i="1"/>
  <c r="R29" i="1"/>
  <c r="E6" i="1"/>
  <c r="R7" i="1"/>
  <c r="Q7" i="1"/>
  <c r="AI7" i="1"/>
  <c r="AD8" i="1"/>
  <c r="AD11" i="1"/>
  <c r="AL11" i="1"/>
  <c r="AG17" i="1"/>
  <c r="F13" i="1"/>
  <c r="AF17" i="1"/>
  <c r="R17" i="1"/>
  <c r="Y34" i="1"/>
  <c r="F6" i="1"/>
  <c r="S6" i="1"/>
  <c r="S7" i="1"/>
  <c r="AE8" i="1"/>
  <c r="Q8" i="1"/>
  <c r="P8" i="1"/>
  <c r="AJ8" i="1"/>
  <c r="AF9" i="1"/>
  <c r="R9" i="1"/>
  <c r="AH10" i="1"/>
  <c r="Q11" i="1"/>
  <c r="P11" i="1"/>
  <c r="AF16" i="1"/>
  <c r="AE16" i="1"/>
  <c r="E13" i="1"/>
  <c r="Q16" i="1"/>
  <c r="U7" i="1"/>
  <c r="K34" i="1"/>
  <c r="AK10" i="1"/>
  <c r="AL10" i="1"/>
  <c r="AF12" i="1"/>
  <c r="AD14" i="1"/>
  <c r="C13" i="1"/>
  <c r="AJ7" i="1"/>
  <c r="V7" i="1"/>
  <c r="W7" i="1"/>
  <c r="V8" i="1"/>
  <c r="P10" i="1"/>
  <c r="D34" i="1"/>
  <c r="X10" i="1"/>
  <c r="AH11" i="1"/>
  <c r="T11" i="1"/>
  <c r="X11" i="1"/>
  <c r="AH18" i="1"/>
  <c r="AG18" i="1"/>
  <c r="S18" i="1"/>
  <c r="AG39" i="1"/>
  <c r="S39" i="1"/>
  <c r="K6" i="1"/>
  <c r="AE12" i="1"/>
  <c r="D6" i="1"/>
  <c r="P7" i="1"/>
  <c r="AK8" i="1"/>
  <c r="W8" i="1"/>
  <c r="AL15" i="1"/>
  <c r="Y13" i="1"/>
  <c r="X15" i="1"/>
  <c r="AA27" i="1"/>
  <c r="AH7" i="1"/>
  <c r="T7" i="1"/>
  <c r="AI12" i="1"/>
  <c r="U12" i="1"/>
  <c r="AA35" i="1"/>
  <c r="S13" i="1"/>
  <c r="AE22" i="1"/>
  <c r="R22" i="1"/>
  <c r="Q22" i="1"/>
  <c r="AF22" i="1"/>
  <c r="E19" i="1"/>
  <c r="AI38" i="1"/>
  <c r="V38" i="1"/>
  <c r="U38" i="1"/>
  <c r="I37" i="1"/>
  <c r="AJ38" i="1"/>
  <c r="J35" i="1"/>
  <c r="AL14" i="1"/>
  <c r="AK14" i="1"/>
  <c r="W14" i="1"/>
  <c r="K13" i="1"/>
  <c r="J6" i="1"/>
  <c r="AG6" i="1"/>
  <c r="AK7" i="1"/>
  <c r="AI8" i="1"/>
  <c r="X8" i="1"/>
  <c r="AJ9" i="1"/>
  <c r="E34" i="1"/>
  <c r="AE11" i="1"/>
  <c r="AH19" i="1"/>
  <c r="T19" i="1"/>
  <c r="AL7" i="1"/>
  <c r="X7" i="1"/>
  <c r="W9" i="1"/>
  <c r="P9" i="1"/>
  <c r="X9" i="1"/>
  <c r="F34" i="1"/>
  <c r="Q10" i="1"/>
  <c r="R11" i="1"/>
  <c r="S12" i="1"/>
  <c r="I13" i="1"/>
  <c r="AJ13" i="1"/>
  <c r="U14" i="1"/>
  <c r="AG14" i="1"/>
  <c r="V15" i="1"/>
  <c r="AH15" i="1"/>
  <c r="W16" i="1"/>
  <c r="AI16" i="1"/>
  <c r="P17" i="1"/>
  <c r="X17" i="1"/>
  <c r="AJ17" i="1"/>
  <c r="Q18" i="1"/>
  <c r="AK18" i="1"/>
  <c r="R19" i="1"/>
  <c r="AK20" i="1"/>
  <c r="X20" i="1"/>
  <c r="W20" i="1"/>
  <c r="AK21" i="1"/>
  <c r="AD22" i="1"/>
  <c r="AL22" i="1"/>
  <c r="T32" i="1"/>
  <c r="U33" i="1"/>
  <c r="F37" i="1"/>
  <c r="AG37" i="1"/>
  <c r="AH38" i="1"/>
  <c r="T38" i="1"/>
  <c r="AD9" i="1"/>
  <c r="AL9" i="1"/>
  <c r="H34" i="1"/>
  <c r="AE10" i="1"/>
  <c r="AF11" i="1"/>
  <c r="AG12" i="1"/>
  <c r="AI14" i="1"/>
  <c r="AJ15" i="1"/>
  <c r="AK16" i="1"/>
  <c r="AD17" i="1"/>
  <c r="AL17" i="1"/>
  <c r="AE18" i="1"/>
  <c r="I19" i="1"/>
  <c r="AF19" i="1"/>
  <c r="AE21" i="1"/>
  <c r="AG29" i="1"/>
  <c r="AH37" i="1"/>
  <c r="T37" i="1"/>
  <c r="H36" i="1"/>
  <c r="AH39" i="1"/>
  <c r="U39" i="1"/>
  <c r="AL8" i="1"/>
  <c r="I34" i="1"/>
  <c r="T10" i="1"/>
  <c r="AF10" i="1"/>
  <c r="U11" i="1"/>
  <c r="V12" i="1"/>
  <c r="P14" i="1"/>
  <c r="X14" i="1"/>
  <c r="Q15" i="1"/>
  <c r="R16" i="1"/>
  <c r="AL16" i="1"/>
  <c r="S17" i="1"/>
  <c r="T18" i="1"/>
  <c r="T20" i="1"/>
  <c r="U21" i="1"/>
  <c r="V22" i="1"/>
  <c r="AE28" i="1"/>
  <c r="AH29" i="1"/>
  <c r="U29" i="1"/>
  <c r="T29" i="1"/>
  <c r="H28" i="1"/>
  <c r="AI29" i="1"/>
  <c r="S29" i="1"/>
  <c r="R30" i="1"/>
  <c r="H31" i="1"/>
  <c r="AI32" i="1"/>
  <c r="C37" i="1"/>
  <c r="C36" i="1"/>
  <c r="AI39" i="1"/>
  <c r="AK42" i="1"/>
  <c r="U10" i="1"/>
  <c r="C19" i="1"/>
  <c r="K19" i="1"/>
  <c r="U20" i="1"/>
  <c r="AG30" i="1"/>
  <c r="S30" i="1"/>
  <c r="I31" i="1"/>
  <c r="AJ32" i="1"/>
  <c r="AJ33" i="1"/>
  <c r="E36" i="1"/>
  <c r="AF38" i="1"/>
  <c r="AJ39" i="1"/>
  <c r="W39" i="1"/>
  <c r="J37" i="1"/>
  <c r="V39" i="1"/>
  <c r="AK39" i="1"/>
  <c r="AI40" i="1"/>
  <c r="AD42" i="1"/>
  <c r="AL42" i="1"/>
  <c r="AH30" i="1"/>
  <c r="T30" i="1"/>
  <c r="AJ31" i="1"/>
  <c r="V31" i="1"/>
  <c r="P32" i="1"/>
  <c r="C31" i="1"/>
  <c r="AD32" i="1"/>
  <c r="AK32" i="1"/>
  <c r="X32" i="1"/>
  <c r="W32" i="1"/>
  <c r="K31" i="1"/>
  <c r="AL32" i="1"/>
  <c r="AK33" i="1"/>
  <c r="AJ40" i="1"/>
  <c r="AJ41" i="1"/>
  <c r="AE42" i="1"/>
  <c r="R42" i="1"/>
  <c r="Q42" i="1"/>
  <c r="AF42" i="1"/>
  <c r="AI20" i="1"/>
  <c r="AI30" i="1"/>
  <c r="V30" i="1"/>
  <c r="I28" i="1"/>
  <c r="U30" i="1"/>
  <c r="AJ30" i="1"/>
  <c r="AD33" i="1"/>
  <c r="Q33" i="1"/>
  <c r="D31" i="1"/>
  <c r="P33" i="1"/>
  <c r="AE33" i="1"/>
  <c r="AL33" i="1"/>
  <c r="Y31" i="1"/>
  <c r="X33" i="1"/>
  <c r="R38" i="1"/>
  <c r="P40" i="1"/>
  <c r="AD40" i="1"/>
  <c r="AK40" i="1"/>
  <c r="X40" i="1"/>
  <c r="W40" i="1"/>
  <c r="AL40" i="1"/>
  <c r="AK41" i="1"/>
  <c r="AJ10" i="1"/>
  <c r="H13" i="1"/>
  <c r="AJ20" i="1"/>
  <c r="AJ21" i="1"/>
  <c r="AK22" i="1"/>
  <c r="AG38" i="1"/>
  <c r="S38" i="1"/>
  <c r="AD41" i="1"/>
  <c r="Q41" i="1"/>
  <c r="P41" i="1"/>
  <c r="AE41" i="1"/>
  <c r="AL41" i="1"/>
  <c r="X41" i="1"/>
  <c r="AL20" i="1"/>
  <c r="S21" i="1"/>
  <c r="T22" i="1"/>
  <c r="C28" i="1"/>
  <c r="AD28" i="1"/>
  <c r="K28" i="1"/>
  <c r="X28" i="1"/>
  <c r="W29" i="1"/>
  <c r="X30" i="1"/>
  <c r="F31" i="1"/>
  <c r="R32" i="1"/>
  <c r="S33" i="1"/>
  <c r="D37" i="1"/>
  <c r="Y37" i="1"/>
  <c r="P38" i="1"/>
  <c r="X38" i="1"/>
  <c r="Q39" i="1"/>
  <c r="R40" i="1"/>
  <c r="S41" i="1"/>
  <c r="T42" i="1"/>
  <c r="J28" i="1"/>
  <c r="E31" i="1"/>
  <c r="K37" i="1"/>
  <c r="AA43" i="1"/>
  <c r="AA36" i="1"/>
  <c r="S37" i="1"/>
  <c r="P28" i="1"/>
  <c r="U34" i="1"/>
  <c r="AI34" i="1"/>
  <c r="I4" i="1"/>
  <c r="U5" i="1"/>
  <c r="AI5" i="1"/>
  <c r="V37" i="1"/>
  <c r="J36" i="1"/>
  <c r="AJ37" i="1"/>
  <c r="AK19" i="1"/>
  <c r="W19" i="1"/>
  <c r="R34" i="1"/>
  <c r="AF34" i="1"/>
  <c r="Q19" i="1"/>
  <c r="AE19" i="1"/>
  <c r="AE13" i="1"/>
  <c r="Q13" i="1"/>
  <c r="E43" i="1"/>
  <c r="E35" i="1"/>
  <c r="F35" i="1"/>
  <c r="S35" i="1"/>
  <c r="AF13" i="1"/>
  <c r="R13" i="1"/>
  <c r="AG13" i="1"/>
  <c r="X19" i="1"/>
  <c r="AL19" i="1"/>
  <c r="P19" i="1"/>
  <c r="AD19" i="1"/>
  <c r="C4" i="1"/>
  <c r="R31" i="1"/>
  <c r="AG31" i="1"/>
  <c r="AF31" i="1"/>
  <c r="S31" i="1"/>
  <c r="AI19" i="1"/>
  <c r="U19" i="1"/>
  <c r="H43" i="1"/>
  <c r="H35" i="1"/>
  <c r="AH13" i="1"/>
  <c r="T13" i="1"/>
  <c r="AI31" i="1"/>
  <c r="U31" i="1"/>
  <c r="AF37" i="1"/>
  <c r="R37" i="1"/>
  <c r="F36" i="1"/>
  <c r="F43" i="1"/>
  <c r="I35" i="1"/>
  <c r="AJ35" i="1"/>
  <c r="AI13" i="1"/>
  <c r="U13" i="1"/>
  <c r="K27" i="1"/>
  <c r="W6" i="1"/>
  <c r="K5" i="1"/>
  <c r="AK6" i="1"/>
  <c r="AL34" i="1"/>
  <c r="X34" i="1"/>
  <c r="E27" i="1"/>
  <c r="AE6" i="1"/>
  <c r="Q6" i="1"/>
  <c r="E5" i="1"/>
  <c r="U27" i="1"/>
  <c r="AI27" i="1"/>
  <c r="P37" i="1"/>
  <c r="D36" i="1"/>
  <c r="Q36" i="1"/>
  <c r="AD37" i="1"/>
  <c r="Y27" i="1"/>
  <c r="AL6" i="1"/>
  <c r="X6" i="1"/>
  <c r="Y5" i="1"/>
  <c r="W37" i="1"/>
  <c r="K36" i="1"/>
  <c r="AK37" i="1"/>
  <c r="X31" i="1"/>
  <c r="AL31" i="1"/>
  <c r="Q31" i="1"/>
  <c r="AE31" i="1"/>
  <c r="W28" i="1"/>
  <c r="AK28" i="1"/>
  <c r="AL28" i="1"/>
  <c r="V28" i="1"/>
  <c r="AJ28" i="1"/>
  <c r="X37" i="1"/>
  <c r="AL37" i="1"/>
  <c r="S28" i="1"/>
  <c r="T34" i="1"/>
  <c r="AH34" i="1"/>
  <c r="AE34" i="1"/>
  <c r="Q34" i="1"/>
  <c r="V13" i="1"/>
  <c r="U37" i="1"/>
  <c r="I36" i="1"/>
  <c r="AI37" i="1"/>
  <c r="Q37" i="1"/>
  <c r="U28" i="1"/>
  <c r="AI28" i="1"/>
  <c r="T28" i="1"/>
  <c r="AH28" i="1"/>
  <c r="AJ34" i="1"/>
  <c r="AK34" i="1"/>
  <c r="W34" i="1"/>
  <c r="V19" i="1"/>
  <c r="AE36" i="1"/>
  <c r="J27" i="1"/>
  <c r="J5" i="1"/>
  <c r="V6" i="1"/>
  <c r="AJ6" i="1"/>
  <c r="V34" i="1"/>
  <c r="Y35" i="1"/>
  <c r="X13" i="1"/>
  <c r="AL13" i="1"/>
  <c r="AD34" i="1"/>
  <c r="P34" i="1"/>
  <c r="R6" i="1"/>
  <c r="F5" i="1"/>
  <c r="AF6" i="1"/>
  <c r="F27" i="1"/>
  <c r="AG27" i="1"/>
  <c r="T5" i="1"/>
  <c r="H4" i="1"/>
  <c r="AH5" i="1"/>
  <c r="P31" i="1"/>
  <c r="AD31" i="1"/>
  <c r="AE37" i="1"/>
  <c r="K43" i="1"/>
  <c r="AK13" i="1"/>
  <c r="K35" i="1"/>
  <c r="W13" i="1"/>
  <c r="C43" i="1"/>
  <c r="C35" i="1"/>
  <c r="AG36" i="1"/>
  <c r="S36" i="1"/>
  <c r="AJ19" i="1"/>
  <c r="AF28" i="1"/>
  <c r="R28" i="1"/>
  <c r="P13" i="1"/>
  <c r="D35" i="1"/>
  <c r="AD13" i="1"/>
  <c r="S34" i="1"/>
  <c r="AG34" i="1"/>
  <c r="W31" i="1"/>
  <c r="AK31" i="1"/>
  <c r="AH31" i="1"/>
  <c r="T31" i="1"/>
  <c r="T36" i="1"/>
  <c r="AH36" i="1"/>
  <c r="D27" i="1"/>
  <c r="AD6" i="1"/>
  <c r="P6" i="1"/>
  <c r="D5" i="1"/>
  <c r="T27" i="1"/>
  <c r="AH27" i="1"/>
  <c r="Y43" i="1"/>
  <c r="Y36" i="1"/>
  <c r="V35" i="1"/>
  <c r="AF43" i="1"/>
  <c r="R43" i="1"/>
  <c r="S43" i="1"/>
  <c r="AG43" i="1"/>
  <c r="AD5" i="1"/>
  <c r="P5" i="1"/>
  <c r="D4" i="1"/>
  <c r="AJ5" i="1"/>
  <c r="V5" i="1"/>
  <c r="J4" i="1"/>
  <c r="W27" i="1"/>
  <c r="AK27" i="1"/>
  <c r="V27" i="1"/>
  <c r="AJ27" i="1"/>
  <c r="U36" i="1"/>
  <c r="AI36" i="1"/>
  <c r="AF35" i="1"/>
  <c r="R35" i="1"/>
  <c r="AF27" i="1"/>
  <c r="R27" i="1"/>
  <c r="W36" i="1"/>
  <c r="AK36" i="1"/>
  <c r="AL27" i="1"/>
  <c r="X27" i="1"/>
  <c r="Q5" i="1"/>
  <c r="E4" i="1"/>
  <c r="AE5" i="1"/>
  <c r="T35" i="1"/>
  <c r="AH35" i="1"/>
  <c r="AG35" i="1"/>
  <c r="V36" i="1"/>
  <c r="AJ36" i="1"/>
  <c r="J43" i="1"/>
  <c r="W43" i="1"/>
  <c r="T43" i="1"/>
  <c r="AH43" i="1"/>
  <c r="AL35" i="1"/>
  <c r="X35" i="1"/>
  <c r="T4" i="1"/>
  <c r="AH4" i="1"/>
  <c r="AL43" i="1"/>
  <c r="X43" i="1"/>
  <c r="S27" i="1"/>
  <c r="X36" i="1"/>
  <c r="AL36" i="1"/>
  <c r="AE27" i="1"/>
  <c r="Q27" i="1"/>
  <c r="AK5" i="1"/>
  <c r="W5" i="1"/>
  <c r="K4" i="1"/>
  <c r="I43" i="1"/>
  <c r="AK35" i="1"/>
  <c r="W35" i="1"/>
  <c r="AL5" i="1"/>
  <c r="X5" i="1"/>
  <c r="Y4" i="1"/>
  <c r="AD36" i="1"/>
  <c r="P36" i="1"/>
  <c r="AE35" i="1"/>
  <c r="Q35" i="1"/>
  <c r="D43" i="1"/>
  <c r="AF5" i="1"/>
  <c r="R5" i="1"/>
  <c r="F4" i="1"/>
  <c r="S5" i="1"/>
  <c r="AG5" i="1"/>
  <c r="U35" i="1"/>
  <c r="AI35" i="1"/>
  <c r="AD27" i="1"/>
  <c r="P27" i="1"/>
  <c r="AD35" i="1"/>
  <c r="P35" i="1"/>
  <c r="AK43" i="1"/>
  <c r="AF36" i="1"/>
  <c r="R36" i="1"/>
  <c r="U4" i="1"/>
  <c r="AI4" i="1"/>
  <c r="AK4" i="1"/>
  <c r="W4" i="1"/>
  <c r="AD43" i="1"/>
  <c r="P43" i="1"/>
  <c r="U43" i="1"/>
  <c r="AI43" i="1"/>
  <c r="AJ4" i="1"/>
  <c r="V4" i="1"/>
  <c r="AE43" i="1"/>
  <c r="Q43" i="1"/>
  <c r="R4" i="1"/>
  <c r="AF4" i="1"/>
  <c r="S4" i="1"/>
  <c r="AG4" i="1"/>
  <c r="V43" i="1"/>
  <c r="AJ43" i="1"/>
  <c r="AD4" i="1"/>
  <c r="P4" i="1"/>
  <c r="X4" i="1"/>
  <c r="AL4" i="1"/>
  <c r="AE4" i="1"/>
  <c r="Q4" i="1"/>
</calcChain>
</file>

<file path=xl/sharedStrings.xml><?xml version="1.0" encoding="utf-8"?>
<sst xmlns="http://schemas.openxmlformats.org/spreadsheetml/2006/main" count="193" uniqueCount="124">
  <si>
    <r>
      <t>Enrollment Counts</t>
    </r>
    <r>
      <rPr>
        <b/>
        <sz val="11"/>
        <color theme="0"/>
        <rFont val="Calibri"/>
        <family val="2"/>
      </rPr>
      <t>²</t>
    </r>
    <r>
      <rPr>
        <b/>
        <sz val="11"/>
        <color theme="0"/>
        <rFont val="Arial Narrow"/>
        <family val="2"/>
      </rPr>
      <t xml:space="preserve">
</t>
    </r>
    <r>
      <rPr>
        <b/>
        <sz val="9"/>
        <color theme="0"/>
        <rFont val="Arial Narrow"/>
        <family val="2"/>
      </rPr>
      <t>(Monthly monitoring beginning in April)</t>
    </r>
  </si>
  <si>
    <r>
      <t xml:space="preserve">Change from Prior Period (#)
</t>
    </r>
    <r>
      <rPr>
        <b/>
        <sz val="9"/>
        <color theme="0"/>
        <rFont val="Arial Narrow"/>
        <family val="2"/>
      </rPr>
      <t>(Monthly monitoring beginning in April)</t>
    </r>
  </si>
  <si>
    <r>
      <t xml:space="preserve">Change from Prior Period (%)
</t>
    </r>
    <r>
      <rPr>
        <b/>
        <sz val="9"/>
        <color theme="0"/>
        <rFont val="Arial Narrow"/>
        <family val="2"/>
      </rPr>
      <t>(Monthly monitoring beginning in April)</t>
    </r>
  </si>
  <si>
    <r>
      <t>Primary Insurance Coverage</t>
    </r>
    <r>
      <rPr>
        <b/>
        <sz val="11"/>
        <color theme="0"/>
        <rFont val="Calibri"/>
        <family val="2"/>
      </rPr>
      <t>¹</t>
    </r>
    <r>
      <rPr>
        <b/>
        <sz val="11"/>
        <color theme="0"/>
        <rFont val="Arial Narrow"/>
        <family val="2"/>
      </rPr>
      <t xml:space="preserve"> Type</t>
    </r>
  </si>
  <si>
    <t>Total Insurance Enrollment</t>
  </si>
  <si>
    <t>Private Commercial Insurance</t>
  </si>
  <si>
    <t>Individual Purchasers</t>
  </si>
  <si>
    <t>A</t>
  </si>
  <si>
    <t>Unsubsidized</t>
  </si>
  <si>
    <t>Subsidized (APTC-Only)</t>
  </si>
  <si>
    <t>ConnectorCare</t>
  </si>
  <si>
    <t>Small Group Employers (Fully-Insured)</t>
  </si>
  <si>
    <t>A,B</t>
  </si>
  <si>
    <t>Large Group Employers (Fully-Insured)</t>
  </si>
  <si>
    <t>B</t>
  </si>
  <si>
    <r>
      <t>Other Employer Sponsored Plans (Self-Insured)</t>
    </r>
    <r>
      <rPr>
        <sz val="11"/>
        <color theme="1"/>
        <rFont val="Calibri"/>
        <family val="2"/>
      </rPr>
      <t>³</t>
    </r>
  </si>
  <si>
    <t>MassHealth (Primary Coverage)</t>
  </si>
  <si>
    <t>C,D</t>
  </si>
  <si>
    <t>ACO-A</t>
  </si>
  <si>
    <t>ACO-B</t>
  </si>
  <si>
    <t>MCO</t>
  </si>
  <si>
    <t>PCC Plan</t>
  </si>
  <si>
    <t>FFS - Comprehensive</t>
  </si>
  <si>
    <t>Medicare</t>
  </si>
  <si>
    <t xml:space="preserve">C </t>
  </si>
  <si>
    <t>Medicare Fee-for-Service (FFS)</t>
  </si>
  <si>
    <t>Medicare Advantage</t>
  </si>
  <si>
    <t>SCO, One Care, PACE (Dually-eligible)</t>
  </si>
  <si>
    <t>Additional Market Views</t>
  </si>
  <si>
    <t>Merged Market</t>
  </si>
  <si>
    <t>Sum of A</t>
  </si>
  <si>
    <t>Purchased on the Exchange</t>
  </si>
  <si>
    <t>Small Group (Fully-Insured)</t>
  </si>
  <si>
    <t>Not Purchased on the Exchange</t>
  </si>
  <si>
    <t>Employer-Sponsored Insurance (ESI)</t>
  </si>
  <si>
    <t>Sum of B</t>
  </si>
  <si>
    <t>Total with Primary Coverage through Public Programs</t>
  </si>
  <si>
    <t>Sum of C</t>
  </si>
  <si>
    <t>MassHealth - Partial/Secondary</t>
  </si>
  <si>
    <t>D, Sum of E</t>
  </si>
  <si>
    <t>Dually-eligible</t>
  </si>
  <si>
    <t>E</t>
  </si>
  <si>
    <t>Senior Care Options (SCO)</t>
  </si>
  <si>
    <t>One Care</t>
  </si>
  <si>
    <t>Program for All-Inclusive Care for the Elderly (PACE)</t>
  </si>
  <si>
    <t>MassHealth FFS - Dually eligible</t>
  </si>
  <si>
    <t>MassHealth FFS Partial/Secondary non-Dually Eligible</t>
  </si>
  <si>
    <t>Total Covered by MassHealth (Primary and Partial/Secondary)</t>
  </si>
  <si>
    <t>Sum of D</t>
  </si>
  <si>
    <t>Notes:</t>
  </si>
  <si>
    <t>1. Coverage is defined by unique Massachusetts residents in primary, medical membership within the top 12 commercial payers by enrollment, MassHealth (Medicaid), and Medicare. These counts reflect enrollment for Massachusetts residents and may differ from other sources that report enrollment by Massachusetts contract situs. Membership counts are not exhaustive for Massachusetts; excluded populations may include commercial payers and third party administrators with a small Massachusetts presence, the Federal Employees Health Benefits Program (FEHBP), TRICARE, Veterans Affairs Healthcare, the Indian Health Service, other federal programs, and prisons. This data should not be used to calculate a statewide insurance rate.</t>
  </si>
  <si>
    <t>2. Enrollment counts sourced from the APCD and Supplemental Data reflect the 15th of the month (approximately 87% of total enrollment in primary coverage). Massachusetts Health Connector data reflects the 1st of the month. Medicare FFS data from CMS reflects the number of Medicare beneficiaries enrolled in the reported month.</t>
  </si>
  <si>
    <t>Insurance Coverage Categories</t>
  </si>
  <si>
    <t>Definition</t>
  </si>
  <si>
    <t>Sources for data through March 2020</t>
  </si>
  <si>
    <t>Sources for data beginning April 2020</t>
  </si>
  <si>
    <t>Primary Insurance Coverage Type</t>
  </si>
  <si>
    <t>Coverage is defined by unique, Massachusetts residents with primary, medical membership in the 12 largest commerical payers, MassHealth (Medicaid), or Medicare.</t>
  </si>
  <si>
    <t>MA All-Payer Claims Database (APCD), Supplemental Data, CMS</t>
  </si>
  <si>
    <t xml:space="preserve">Private Commercial enrollment refers to members receiving coverage through an employer, purchasing it directly from a payer or via broker, or purchasing it through the Massachusetts Health Connector (including via ConnectorCare  and Advance Premium Tax Credits). </t>
  </si>
  <si>
    <t>APCD, Supplemental Data</t>
  </si>
  <si>
    <t>Individual purchasers have individual (non-group) contract with payer; includes individual purchases through the Massachusetts Health Connector.</t>
  </si>
  <si>
    <t>APCD</t>
  </si>
  <si>
    <t xml:space="preserve">  Unsubsidized</t>
  </si>
  <si>
    <t>Individual purchasers who did not receive advance premium tax credits (APTCs) or cost-sharing reduction (CSR) subsidies.</t>
  </si>
  <si>
    <t>Massachusetts Health Connector, APCD</t>
  </si>
  <si>
    <t xml:space="preserve">  Subsidized (APTC-Only)</t>
  </si>
  <si>
    <t xml:space="preserve">Individual purchasers for those with household incomes at or below 400% of the Federal Poverty Level (FPL) who receive federal tax credits which may be paid in advance to reduce monthly premiums for qualified health plan (QHP) members who qualify. </t>
  </si>
  <si>
    <t>Massachusetts Health Connector</t>
  </si>
  <si>
    <t xml:space="preserve">  ConnectorCare</t>
  </si>
  <si>
    <t>A type of QHP offered through the Health Connector with lower monthly premiums and cost-sharing for those with household incomes at or below 300% FPL.</t>
  </si>
  <si>
    <t>Fully-Insured Small Group Employer membership includes private commercial insurance sold to small group employers (50 or fewer eligible employees) under fully-insured plans.</t>
  </si>
  <si>
    <t>Fully-Insured Large Group Employer membership includes private commercial insurance sold to employer groups with 51 or more eligible employees under fully-insured plans.</t>
  </si>
  <si>
    <t>Other Employer Sponsored Plans (Self-Insured)</t>
  </si>
  <si>
    <t xml:space="preserve">A self-insured employer takes on the financial responsibility and risk for its employees’ and employee-dependents’ medical costs, paying payers or third party administrators to administer their claims. </t>
  </si>
  <si>
    <t>Estimate based on March 2020 figure and other high level trends for this market segment.</t>
  </si>
  <si>
    <t>MassHealth Primary Coverage (Direct)</t>
  </si>
  <si>
    <t xml:space="preserve">MassHealth Primary (Direct) includes only members with primary, medical coverage through MassHealth and who are not receiving premium assistance. This category excludes non-comprehensive coverage such as MassHealth Limited, which only covers emergency services. </t>
  </si>
  <si>
    <t>MassHealth Acountable Care Organizations (ACO) A</t>
  </si>
  <si>
    <t>Also known as Accountable Care Partnership Plans for MassHealth members. Managed care organizations and a group of primary care providers (PCPs) create a full health care network that includes PCPs, specialists, behavioral health providers and hospitals. Members must use the plan's network.</t>
  </si>
  <si>
    <t>MassHealth Acountable Care Organizations (ACO) B</t>
  </si>
  <si>
    <t xml:space="preserve">Also known as Primary Care ACOs. A group of PCPs form an ACO that contracts directly with MassHealth to provide primary care and other services to MassHealth members. </t>
  </si>
  <si>
    <t>MassHealth Managed Care Organizations (MCO)</t>
  </si>
  <si>
    <t xml:space="preserve">A system of primary care and other services that are provided and coordinated by MassHealth managed care plans and their networks of qualified providers. Members may receive benefits not covered by the MCO on a fee-for-service basis.
</t>
  </si>
  <si>
    <t>Primary Care Clinician (PCC) Plan</t>
  </si>
  <si>
    <t xml:space="preserve">A managed care option administered by MassHealth through which enrolled members receive primary care and other medical services. 
</t>
  </si>
  <si>
    <t>Fee-for-Service (FFS) - Comprehensive</t>
  </si>
  <si>
    <t xml:space="preserve">Members who receive their care via the Fee-for Service (FFS) delivery system who do not have other, primary, medical coverage. </t>
  </si>
  <si>
    <t>Medicare is the federal health insurance program for people who are 65 or older, certain people under 65 with disabilities and people with End-Stage Renal Disease.</t>
  </si>
  <si>
    <t>APCD, CMS</t>
  </si>
  <si>
    <t>Medicare Fee-for-Service</t>
  </si>
  <si>
    <t>Sometimes called traditional Medicare, FFS allows beneficiaries to seek care from any provider that accepts Medicare. Medicare FFS is comprised of Part A (inpatient coverage) and Part B (outpatient coverage). In this chart, Medicare Fee-for-Service includes only beneficiaries with both Part A and Part B coverage. Medicare Fee-for-Service enrollment includes members who are dually eligible for MassHealth and receiving services through the MassHealth Fee-for-Service delivery system (in FFS - Partial/Secondary).</t>
  </si>
  <si>
    <t>Centers of Medicare &amp; Medicaid Services (CMS)</t>
  </si>
  <si>
    <t>A Medicare managed care plan offered by commercial payers to provide beneficiaries with all Part A and Part B benefits, sometimes including prescription drug benefits (Part D) and/or vision, hearing or dental benefits. In this chart, Medicare Advantage excludes enrollment in SCO, One Care, and PACE.</t>
  </si>
  <si>
    <t xml:space="preserve">SCO, One Care, PACE (Dually-eligible) </t>
  </si>
  <si>
    <t>Medicare and Medicaid (MassHealth) managed care programs for specific populations. See definitions below under Dually-eligible. Medicare is considered the Primary payer for dually-eligible individuals. There is a small percentage of SCO and PACE members that are Medicaid-only (8% and 6%, respectively, in July 2020). For the purposes of this chart all SCO and PACE members are included under Medicare.</t>
  </si>
  <si>
    <t>The Massachusetts merged market includes private commerical insurance sold to individuals or small groups (50 or fewer eligible employees) under fully-insured plans.</t>
  </si>
  <si>
    <t xml:space="preserve">APCD, Supplemental Data </t>
  </si>
  <si>
    <t>Enrollment data on individual purchasers and small group membership is provided by the Massachusetts Health Connector.</t>
  </si>
  <si>
    <t>Connector data on individual purchasers and small group membership is subtracted from APCD fully-insured individually-purchased and small group commerical membership to calculate off-exchange merged market membership.</t>
  </si>
  <si>
    <t xml:space="preserve">APCD, Supplemental Data, Massachusetts Health Connector </t>
  </si>
  <si>
    <t>APCD, Massachusetts Health Connector</t>
  </si>
  <si>
    <t>Health insurance plans purchased by employers as part of an employee benefit package.</t>
  </si>
  <si>
    <t>Total Covered by Public Programs</t>
  </si>
  <si>
    <t>Medicare + MassHealth (Includes SCO, PACE &amp; One Care programs)</t>
  </si>
  <si>
    <t xml:space="preserve">Coverage provided by MassHealth to eligible members who receive primary coverage from other insurance, in some cases through premium assistance to support the obtainment of primary coverage from an alternate source. MassHealth may provide significant services to eligible members when medically necessary services are not covered by the primary insurance. This category also includes non-comprehensive coverage, such as MassHealth Limited, which covers only emergency services. </t>
  </si>
  <si>
    <t xml:space="preserve">  Dually-eligible</t>
  </si>
  <si>
    <t>Members who are eligible for both Medicare and Medicaid (MassHealth). MassHealth members that have primary coverage through Medicare can choose to enroll in SCO, PACE or One Care (based on eligibility criteria) or receive MassHealth-covered services on a fee-for-service basis.</t>
  </si>
  <si>
    <t>A fully capitated Medicare and Medicaid managed care program for those 65 and older and managed jointly by the Centers for Medicare and Medicaid Services (CMS) and MassHealth. A small percentage of SCO members (8% in July 2020) are Medicaid only.</t>
  </si>
  <si>
    <t xml:space="preserve">A fully capitated program for individuals with disabilities between the ages of 21 and 64 who are eligible for both Medicare and Medicaid. Members are provided all Medicare and MassHealth benefits as well as a care coordinator, dental benefits, and additional behavioral health and support services. </t>
  </si>
  <si>
    <t>A fully capitated Medicare and Medicaid managed care program for those 55 and older and managed jointly by the Centers for Medicare and Medicaid Services (CMS) and MassHealth. A small percentage of PACE members (6% in July 2020) are Medicaid only.</t>
  </si>
  <si>
    <t>MassHealth FFS - Dual-eligible</t>
  </si>
  <si>
    <t xml:space="preserve">Members who are eligible for both Medicare and Medicaid who receive their MassHealth services via the MassHealth Fee-for-Service (FFS) delivery system. Members who have Medicare coverage in addition to MassHealth are eligible for a range of services paid for by MassHealth. In many cases, MassHealth will also cover Medicare member cost sharing responsibilities. </t>
  </si>
  <si>
    <t xml:space="preserve">  MassHealth FFS Partial/Secondary non-Dual-Eligible</t>
  </si>
  <si>
    <t xml:space="preserve">Members who receive services via the MassHealth FFS delivery system who are not eligible for Medicare, but either 1) receive primary coverage for health services through a third party, and may be eligible for a range of services paid for by MassHealth when not covered by the primary insurer, or 2) receive assistance from MassHealth to purchase primary coverage. </t>
  </si>
  <si>
    <t>See definitions above for MassHealth Primary (Direct) and Partial/Secondary membership.</t>
  </si>
  <si>
    <t>Large Group Employers (Fully-Insured)³</t>
  </si>
  <si>
    <t>Change (#) from Mar 2020 - Sep 2020</t>
  </si>
  <si>
    <t>Change (%) from Mar 2020 - Sep 2020</t>
  </si>
  <si>
    <t>APCD, estimated Supplemental Data, estimated Self-Insured figure (see below); August &amp; Sept 2020 estimated Large Group Fully-Insured figure (see below), CMS</t>
  </si>
  <si>
    <t>APCD, estimated Supplemental Data, estimated Self-Insured figure (see below); For August &amp; Sept 2020 estimated Large Group Fully-Insured figure (see below)</t>
  </si>
  <si>
    <t>APCD, estimated Supplemental Data; For August &amp; Sept 2020 data, estimate based on July 2020 figure and other high level trends for this market segment.</t>
  </si>
  <si>
    <t>APCD, estimated Supplemental Data, estimated Self-Insured figure (see above); August &amp; Sept 2020 estimated Large Group Fully-Insured figure (see above).</t>
  </si>
  <si>
    <t xml:space="preserve">3. Through March 2020, Other Employer Sponsored Plans (Self-Insured) enrollment was sourced from quarterly supplemental data submitted to CHIA, as well as from the APCD. Beginning in April, CHIA began estimating enrollment for this sector using a combination of supplemental filings voluntarily submitted by some insurers, the APCD, and data collected by the Division of Insurance. CHIA examined the trends observed across these sources, as well as the Large Group (Fully-Insured) subsector, and applied it to the prior period self-insured enrollment figures to arrive at an estimate for the current month. For August and September 2020, CHIA applied a similar approach to estimate Large Group (Fully-Insured) enrollment.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</si>
</sst>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mmm\-yyyy"/>
    <numFmt numFmtId="165" formatCode="_(* #,##0_);_(* \(#,##0\);_(* &quot;-&quot;??_);_(@_)"/>
    <numFmt numFmtId="166" formatCode="0.0%"/>
  </numFmts>
  <fonts count="24" x14ac:knownFonts="1">
    <font>
      <sz val="11"/>
      <color theme="1"/>
      <name val="Calibri"/>
      <family val="2"/>
      <scheme val="minor"/>
    </font>
    <font>
      <sz val="11"/>
      <color theme="1"/>
      <name val="Calibri"/>
      <family val="2"/>
      <scheme val="minor"/>
    </font>
    <font>
      <b/>
      <sz val="14"/>
      <color rgb="FFFF0000"/>
      <name val="Arial Narrow"/>
      <family val="2"/>
    </font>
    <font>
      <i/>
      <sz val="9"/>
      <color theme="1"/>
      <name val="Arial Narrow"/>
      <family val="2"/>
    </font>
    <font>
      <sz val="11"/>
      <color theme="1"/>
      <name val="Arial Narrow"/>
      <family val="2"/>
    </font>
    <font>
      <sz val="8"/>
      <color theme="1"/>
      <name val="Arial Narrow"/>
      <family val="2"/>
    </font>
    <font>
      <b/>
      <sz val="11"/>
      <color theme="0"/>
      <name val="Arial Narrow"/>
      <family val="2"/>
    </font>
    <font>
      <b/>
      <sz val="11"/>
      <color theme="0"/>
      <name val="Calibri"/>
      <family val="2"/>
    </font>
    <font>
      <b/>
      <sz val="9"/>
      <color theme="0"/>
      <name val="Arial Narrow"/>
      <family val="2"/>
    </font>
    <font>
      <b/>
      <sz val="11"/>
      <color theme="1"/>
      <name val="Arial Narrow"/>
      <family val="2"/>
    </font>
    <font>
      <b/>
      <sz val="11"/>
      <name val="Arial Narrow"/>
      <family val="2"/>
    </font>
    <font>
      <i/>
      <sz val="9"/>
      <name val="Arial Narrow"/>
      <family val="2"/>
    </font>
    <font>
      <sz val="11"/>
      <color theme="1"/>
      <name val="Calibri"/>
      <family val="2"/>
    </font>
    <font>
      <b/>
      <i/>
      <sz val="11"/>
      <color theme="1"/>
      <name val="Arial Narrow"/>
      <family val="2"/>
    </font>
    <font>
      <sz val="11"/>
      <name val="Arial Narrow"/>
      <family val="2"/>
    </font>
    <font>
      <i/>
      <sz val="11"/>
      <color theme="1"/>
      <name val="Arial Narrow"/>
      <family val="2"/>
    </font>
    <font>
      <b/>
      <sz val="10"/>
      <color theme="1"/>
      <name val="Arial Narrow"/>
      <family val="2"/>
    </font>
    <font>
      <i/>
      <sz val="10"/>
      <color theme="1"/>
      <name val="Arial Narrow"/>
      <family val="2"/>
    </font>
    <font>
      <sz val="10"/>
      <color theme="1"/>
      <name val="Arial Narrow"/>
      <family val="2"/>
    </font>
    <font>
      <sz val="9"/>
      <color theme="1"/>
      <name val="Arial Narrow"/>
      <family val="2"/>
    </font>
    <font>
      <sz val="10"/>
      <name val="Arial Narrow"/>
      <family val="2"/>
    </font>
    <font>
      <b/>
      <sz val="9"/>
      <color rgb="FF002060"/>
      <name val="Arial Narrow"/>
      <family val="2"/>
    </font>
    <font>
      <b/>
      <sz val="11"/>
      <color rgb="FFFFFFFF"/>
      <name val="Arial Narrow"/>
      <family val="2"/>
    </font>
    <font>
      <sz val="11"/>
      <color rgb="FF000000"/>
      <name val="Arial Narrow"/>
      <family val="2"/>
    </font>
  </fonts>
  <fills count="12">
    <fill>
      <patternFill patternType="none"/>
    </fill>
    <fill>
      <patternFill patternType="gray125"/>
    </fill>
    <fill>
      <patternFill patternType="solid">
        <fgColor rgb="FF005480"/>
        <bgColor indexed="64"/>
      </patternFill>
    </fill>
    <fill>
      <patternFill patternType="solid">
        <fgColor rgb="FF63666A"/>
        <bgColor indexed="64"/>
      </patternFill>
    </fill>
    <fill>
      <patternFill patternType="solid">
        <fgColor rgb="FF4386AC"/>
        <bgColor indexed="64"/>
      </patternFill>
    </fill>
    <fill>
      <patternFill patternType="solid">
        <fgColor rgb="FF9E9FA2"/>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1"/>
        <bgColor indexed="64"/>
      </patternFill>
    </fill>
    <fill>
      <patternFill patternType="solid">
        <fgColor theme="0"/>
        <bgColor indexed="64"/>
      </patternFill>
    </fill>
    <fill>
      <patternFill patternType="solid">
        <fgColor rgb="FF4386AC"/>
        <bgColor rgb="FF000000"/>
      </patternFill>
    </fill>
    <fill>
      <patternFill patternType="solid">
        <fgColor rgb="FFF2F2F2"/>
        <bgColor rgb="FF000000"/>
      </patternFill>
    </fill>
  </fills>
  <borders count="14">
    <border>
      <left/>
      <right/>
      <top/>
      <bottom/>
      <diagonal/>
    </border>
    <border>
      <left style="thin">
        <color auto="1"/>
      </left>
      <right style="thin">
        <color auto="1"/>
      </right>
      <top style="thin">
        <color auto="1"/>
      </top>
      <bottom style="thin">
        <color auto="1"/>
      </bottom>
      <diagonal/>
    </border>
    <border>
      <left style="medium">
        <color auto="1"/>
      </left>
      <right style="thin">
        <color theme="0"/>
      </right>
      <top style="medium">
        <color auto="1"/>
      </top>
      <bottom/>
      <diagonal/>
    </border>
    <border>
      <left style="thin">
        <color theme="0"/>
      </left>
      <right/>
      <top style="medium">
        <color auto="1"/>
      </top>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right/>
      <top/>
      <bottom style="thin">
        <color auto="1"/>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cellStyleXfs>
  <cellXfs count="135">
    <xf numFmtId="0" fontId="0" fillId="0" borderId="0" xfId="0"/>
    <xf numFmtId="0" fontId="2" fillId="0" borderId="0" xfId="0" applyFont="1" applyAlignment="1">
      <alignment horizontal="center"/>
    </xf>
    <xf numFmtId="0" fontId="3" fillId="0" borderId="0" xfId="0" applyFont="1" applyAlignment="1">
      <alignment horizontal="left"/>
    </xf>
    <xf numFmtId="0" fontId="4" fillId="0" borderId="0" xfId="0" applyFont="1"/>
    <xf numFmtId="0" fontId="5" fillId="0" borderId="0" xfId="0" applyFont="1" applyAlignment="1">
      <alignment horizontal="center" wrapText="1"/>
    </xf>
    <xf numFmtId="0" fontId="4" fillId="0" borderId="0" xfId="0" applyFont="1" applyFill="1"/>
    <xf numFmtId="0" fontId="6" fillId="0" borderId="0" xfId="0" applyFont="1" applyFill="1" applyBorder="1" applyAlignment="1">
      <alignment horizontal="center"/>
    </xf>
    <xf numFmtId="0" fontId="6" fillId="2" borderId="2" xfId="0" applyFont="1" applyFill="1" applyBorder="1"/>
    <xf numFmtId="0" fontId="6" fillId="2" borderId="3" xfId="0" applyFont="1" applyFill="1" applyBorder="1"/>
    <xf numFmtId="164" fontId="6" fillId="2" borderId="1" xfId="0" applyNumberFormat="1" applyFont="1" applyFill="1" applyBorder="1" applyAlignment="1">
      <alignment horizontal="center"/>
    </xf>
    <xf numFmtId="164" fontId="6" fillId="4" borderId="1" xfId="0" applyNumberFormat="1" applyFont="1" applyFill="1" applyBorder="1" applyAlignment="1">
      <alignment horizontal="center"/>
    </xf>
    <xf numFmtId="0" fontId="9" fillId="0" borderId="0" xfId="0" applyFont="1" applyAlignment="1">
      <alignment horizontal="center"/>
    </xf>
    <xf numFmtId="164" fontId="6" fillId="3" borderId="1" xfId="0" applyNumberFormat="1" applyFont="1" applyFill="1" applyBorder="1" applyAlignment="1">
      <alignment horizontal="center"/>
    </xf>
    <xf numFmtId="164" fontId="6" fillId="5" borderId="1" xfId="0" applyNumberFormat="1" applyFont="1" applyFill="1" applyBorder="1" applyAlignment="1">
      <alignment horizontal="center"/>
    </xf>
    <xf numFmtId="164" fontId="6" fillId="6" borderId="1" xfId="0" applyNumberFormat="1" applyFont="1" applyFill="1" applyBorder="1" applyAlignment="1">
      <alignment horizontal="center"/>
    </xf>
    <xf numFmtId="164" fontId="6" fillId="0" borderId="0" xfId="0" applyNumberFormat="1" applyFont="1" applyFill="1" applyBorder="1" applyAlignment="1">
      <alignment horizontal="center"/>
    </xf>
    <xf numFmtId="0" fontId="9" fillId="0" borderId="0" xfId="0" applyFont="1"/>
    <xf numFmtId="0" fontId="10" fillId="7" borderId="4" xfId="0" applyFont="1" applyFill="1" applyBorder="1" applyAlignment="1">
      <alignment horizontal="left"/>
    </xf>
    <xf numFmtId="0" fontId="11" fillId="7" borderId="5" xfId="0" applyFont="1" applyFill="1" applyBorder="1" applyAlignment="1">
      <alignment horizontal="left"/>
    </xf>
    <xf numFmtId="165" fontId="10" fillId="7" borderId="1" xfId="1" applyNumberFormat="1" applyFont="1" applyFill="1" applyBorder="1" applyAlignment="1">
      <alignment vertical="top"/>
    </xf>
    <xf numFmtId="0" fontId="10" fillId="0" borderId="0" xfId="0" applyFont="1" applyAlignment="1">
      <alignment vertical="top"/>
    </xf>
    <xf numFmtId="165" fontId="10" fillId="8" borderId="1" xfId="1" applyNumberFormat="1" applyFont="1" applyFill="1" applyBorder="1" applyAlignment="1">
      <alignment vertical="top"/>
    </xf>
    <xf numFmtId="165" fontId="10" fillId="7" borderId="6" xfId="1" applyNumberFormat="1" applyFont="1" applyFill="1" applyBorder="1" applyAlignment="1">
      <alignment vertical="top"/>
    </xf>
    <xf numFmtId="165" fontId="10" fillId="7" borderId="7" xfId="1" applyNumberFormat="1" applyFont="1" applyFill="1" applyBorder="1" applyAlignment="1">
      <alignment vertical="top"/>
    </xf>
    <xf numFmtId="165" fontId="10" fillId="0" borderId="0" xfId="1" applyNumberFormat="1" applyFont="1" applyFill="1" applyBorder="1" applyAlignment="1">
      <alignment vertical="top"/>
    </xf>
    <xf numFmtId="166" fontId="10" fillId="7" borderId="1" xfId="2" applyNumberFormat="1" applyFont="1" applyFill="1" applyBorder="1" applyAlignment="1">
      <alignment vertical="top"/>
    </xf>
    <xf numFmtId="166" fontId="10" fillId="0" borderId="0" xfId="2" applyNumberFormat="1" applyFont="1" applyFill="1" applyBorder="1" applyAlignment="1">
      <alignment vertical="top"/>
    </xf>
    <xf numFmtId="0" fontId="10" fillId="0" borderId="0" xfId="0" applyFont="1" applyAlignment="1"/>
    <xf numFmtId="0" fontId="10" fillId="7" borderId="8" xfId="0" applyFont="1" applyFill="1" applyBorder="1" applyAlignment="1">
      <alignment horizontal="left" indent="2"/>
    </xf>
    <xf numFmtId="0" fontId="11" fillId="7" borderId="9" xfId="0" applyFont="1" applyFill="1" applyBorder="1" applyAlignment="1">
      <alignment horizontal="left"/>
    </xf>
    <xf numFmtId="165" fontId="10" fillId="7" borderId="9" xfId="1" applyNumberFormat="1" applyFont="1" applyFill="1" applyBorder="1" applyAlignment="1">
      <alignment vertical="top"/>
    </xf>
    <xf numFmtId="0" fontId="4" fillId="7" borderId="8" xfId="0" applyFont="1" applyFill="1" applyBorder="1" applyAlignment="1">
      <alignment horizontal="left" indent="4"/>
    </xf>
    <xf numFmtId="0" fontId="3" fillId="7" borderId="9" xfId="0" applyFont="1" applyFill="1" applyBorder="1" applyAlignment="1">
      <alignment horizontal="left"/>
    </xf>
    <xf numFmtId="165" fontId="4" fillId="7" borderId="1" xfId="1" applyNumberFormat="1" applyFont="1" applyFill="1" applyBorder="1" applyAlignment="1">
      <alignment vertical="top"/>
    </xf>
    <xf numFmtId="0" fontId="4" fillId="0" borderId="0" xfId="0" applyFont="1" applyAlignment="1">
      <alignment vertical="top"/>
    </xf>
    <xf numFmtId="165" fontId="4" fillId="8" borderId="1" xfId="1" applyNumberFormat="1" applyFont="1" applyFill="1" applyBorder="1" applyAlignment="1">
      <alignment vertical="top"/>
    </xf>
    <xf numFmtId="165" fontId="4" fillId="7" borderId="9" xfId="1" applyNumberFormat="1" applyFont="1" applyFill="1" applyBorder="1" applyAlignment="1">
      <alignment vertical="top"/>
    </xf>
    <xf numFmtId="165" fontId="4" fillId="0" borderId="0" xfId="1" applyNumberFormat="1" applyFont="1" applyFill="1" applyBorder="1" applyAlignment="1">
      <alignment vertical="top"/>
    </xf>
    <xf numFmtId="166" fontId="4" fillId="7" borderId="1" xfId="2" applyNumberFormat="1" applyFont="1" applyFill="1" applyBorder="1" applyAlignment="1">
      <alignment vertical="top"/>
    </xf>
    <xf numFmtId="166" fontId="4" fillId="0" borderId="0" xfId="2" applyNumberFormat="1" applyFont="1" applyFill="1" applyBorder="1" applyAlignment="1">
      <alignment vertical="top"/>
    </xf>
    <xf numFmtId="0" fontId="4" fillId="0" borderId="0" xfId="0" applyFont="1" applyAlignment="1"/>
    <xf numFmtId="0" fontId="4" fillId="0" borderId="8" xfId="0" applyFont="1" applyFill="1" applyBorder="1" applyAlignment="1">
      <alignment horizontal="left" indent="6"/>
    </xf>
    <xf numFmtId="0" fontId="3" fillId="0" borderId="9" xfId="0" applyFont="1" applyFill="1" applyBorder="1" applyAlignment="1">
      <alignment horizontal="left"/>
    </xf>
    <xf numFmtId="165" fontId="4" fillId="0" borderId="1" xfId="1" applyNumberFormat="1" applyFont="1" applyFill="1" applyBorder="1" applyAlignment="1">
      <alignment vertical="top"/>
    </xf>
    <xf numFmtId="0" fontId="4" fillId="0" borderId="8" xfId="0" applyFont="1" applyFill="1" applyBorder="1" applyAlignment="1">
      <alignment horizontal="left" indent="4"/>
    </xf>
    <xf numFmtId="0" fontId="9" fillId="7" borderId="8" xfId="0" applyFont="1" applyFill="1" applyBorder="1" applyAlignment="1">
      <alignment horizontal="left" indent="2"/>
    </xf>
    <xf numFmtId="0" fontId="9" fillId="0" borderId="0" xfId="0" applyFont="1" applyAlignment="1">
      <alignment vertical="top"/>
    </xf>
    <xf numFmtId="0" fontId="9" fillId="0" borderId="0" xfId="0" applyFont="1" applyAlignment="1"/>
    <xf numFmtId="165" fontId="4" fillId="0" borderId="8" xfId="1" applyNumberFormat="1" applyFont="1" applyFill="1" applyBorder="1" applyAlignment="1">
      <alignment horizontal="left" indent="4"/>
    </xf>
    <xf numFmtId="165" fontId="3" fillId="0" borderId="9" xfId="1" applyNumberFormat="1" applyFont="1" applyFill="1" applyBorder="1" applyAlignment="1"/>
    <xf numFmtId="165" fontId="4" fillId="0" borderId="1" xfId="1" applyNumberFormat="1" applyFont="1" applyBorder="1" applyAlignment="1">
      <alignment vertical="top"/>
    </xf>
    <xf numFmtId="165" fontId="9" fillId="7" borderId="1" xfId="1" applyNumberFormat="1" applyFont="1" applyFill="1" applyBorder="1" applyAlignment="1">
      <alignment vertical="top"/>
    </xf>
    <xf numFmtId="165" fontId="9" fillId="8" borderId="1" xfId="1" applyNumberFormat="1" applyFont="1" applyFill="1" applyBorder="1" applyAlignment="1">
      <alignment vertical="top"/>
    </xf>
    <xf numFmtId="165" fontId="9" fillId="7" borderId="9" xfId="1" applyNumberFormat="1" applyFont="1" applyFill="1" applyBorder="1" applyAlignment="1">
      <alignment vertical="top"/>
    </xf>
    <xf numFmtId="165" fontId="9" fillId="0" borderId="0" xfId="1" applyNumberFormat="1" applyFont="1" applyFill="1" applyBorder="1" applyAlignment="1">
      <alignment vertical="top"/>
    </xf>
    <xf numFmtId="166" fontId="9" fillId="7" borderId="1" xfId="2" applyNumberFormat="1" applyFont="1" applyFill="1" applyBorder="1" applyAlignment="1">
      <alignment vertical="top"/>
    </xf>
    <xf numFmtId="166" fontId="9" fillId="0" borderId="0" xfId="2" applyNumberFormat="1" applyFont="1" applyFill="1" applyBorder="1" applyAlignment="1">
      <alignment vertical="top"/>
    </xf>
    <xf numFmtId="0" fontId="4" fillId="0" borderId="8" xfId="0" applyFont="1" applyBorder="1" applyAlignment="1">
      <alignment horizontal="left" indent="4"/>
    </xf>
    <xf numFmtId="0" fontId="3" fillId="0" borderId="9" xfId="0" applyFont="1" applyBorder="1" applyAlignment="1">
      <alignment horizontal="left"/>
    </xf>
    <xf numFmtId="0" fontId="4" fillId="0" borderId="10" xfId="0" applyFont="1" applyBorder="1" applyAlignment="1">
      <alignment horizontal="left" indent="4"/>
    </xf>
    <xf numFmtId="0" fontId="3" fillId="0" borderId="11" xfId="0" applyFont="1" applyBorder="1" applyAlignment="1">
      <alignment horizontal="left"/>
    </xf>
    <xf numFmtId="165" fontId="4" fillId="7" borderId="12" xfId="1" applyNumberFormat="1" applyFont="1" applyFill="1" applyBorder="1" applyAlignment="1">
      <alignment vertical="top"/>
    </xf>
    <xf numFmtId="165" fontId="4" fillId="7" borderId="11" xfId="1" applyNumberFormat="1" applyFont="1" applyFill="1" applyBorder="1" applyAlignment="1">
      <alignment vertical="top"/>
    </xf>
    <xf numFmtId="0" fontId="4" fillId="0" borderId="1" xfId="0" applyFont="1" applyBorder="1" applyAlignment="1">
      <alignment horizontal="left" indent="4"/>
    </xf>
    <xf numFmtId="0" fontId="3" fillId="0" borderId="1" xfId="0" applyFont="1" applyBorder="1" applyAlignment="1">
      <alignment horizontal="left"/>
    </xf>
    <xf numFmtId="165" fontId="4" fillId="0" borderId="0" xfId="1" applyNumberFormat="1" applyFont="1" applyAlignment="1">
      <alignment vertical="top"/>
    </xf>
    <xf numFmtId="165" fontId="4" fillId="0" borderId="0" xfId="1" applyNumberFormat="1" applyFont="1" applyFill="1" applyAlignment="1">
      <alignment vertical="top"/>
    </xf>
    <xf numFmtId="165" fontId="4" fillId="0" borderId="0" xfId="2" applyNumberFormat="1" applyFont="1" applyAlignment="1">
      <alignment vertical="top"/>
    </xf>
    <xf numFmtId="0" fontId="13" fillId="0" borderId="0" xfId="0" applyFont="1" applyAlignment="1">
      <alignment horizontal="left"/>
    </xf>
    <xf numFmtId="9" fontId="4" fillId="0" borderId="0" xfId="2" applyFont="1" applyAlignment="1">
      <alignment vertical="top"/>
    </xf>
    <xf numFmtId="0" fontId="9" fillId="7" borderId="1" xfId="0" applyFont="1" applyFill="1" applyBorder="1" applyAlignment="1"/>
    <xf numFmtId="0" fontId="3" fillId="7" borderId="1" xfId="0" applyFont="1" applyFill="1" applyBorder="1" applyAlignment="1">
      <alignment horizontal="left"/>
    </xf>
    <xf numFmtId="0" fontId="4" fillId="7" borderId="1" xfId="0" applyFont="1" applyFill="1" applyBorder="1" applyAlignment="1">
      <alignment horizontal="left" indent="2"/>
    </xf>
    <xf numFmtId="165" fontId="14" fillId="7" borderId="1" xfId="1" applyNumberFormat="1" applyFont="1" applyFill="1" applyBorder="1" applyAlignment="1">
      <alignment vertical="top"/>
    </xf>
    <xf numFmtId="165" fontId="14" fillId="7" borderId="9" xfId="1" applyNumberFormat="1" applyFont="1" applyFill="1" applyBorder="1" applyAlignment="1">
      <alignment vertical="top"/>
    </xf>
    <xf numFmtId="165" fontId="14" fillId="0" borderId="0" xfId="1" applyNumberFormat="1" applyFont="1" applyFill="1" applyBorder="1" applyAlignment="1">
      <alignment vertical="top"/>
    </xf>
    <xf numFmtId="166" fontId="14" fillId="7" borderId="1" xfId="2" applyNumberFormat="1" applyFont="1" applyFill="1" applyBorder="1" applyAlignment="1">
      <alignment vertical="top"/>
    </xf>
    <xf numFmtId="166" fontId="14" fillId="0" borderId="0" xfId="2" applyNumberFormat="1" applyFont="1" applyFill="1" applyBorder="1" applyAlignment="1">
      <alignment vertical="top"/>
    </xf>
    <xf numFmtId="165" fontId="4" fillId="0" borderId="9" xfId="1" applyNumberFormat="1" applyFont="1" applyBorder="1" applyAlignment="1">
      <alignment vertical="top"/>
    </xf>
    <xf numFmtId="0" fontId="15" fillId="0" borderId="1" xfId="0" applyFont="1" applyBorder="1" applyAlignment="1">
      <alignment horizontal="left" indent="4"/>
    </xf>
    <xf numFmtId="0" fontId="4" fillId="0" borderId="0" xfId="0" applyFont="1" applyFill="1" applyAlignment="1"/>
    <xf numFmtId="0" fontId="16" fillId="0" borderId="0" xfId="0" applyFont="1" applyAlignment="1"/>
    <xf numFmtId="0" fontId="17" fillId="0" borderId="0" xfId="0" applyFont="1" applyAlignment="1">
      <alignment horizontal="left"/>
    </xf>
    <xf numFmtId="0" fontId="18" fillId="0" borderId="0" xfId="0" applyFont="1" applyAlignment="1"/>
    <xf numFmtId="165" fontId="18" fillId="0" borderId="0" xfId="0" applyNumberFormat="1" applyFont="1" applyAlignment="1"/>
    <xf numFmtId="0" fontId="19" fillId="0" borderId="0" xfId="0" applyFont="1" applyAlignment="1">
      <alignment vertical="top"/>
    </xf>
    <xf numFmtId="0" fontId="20" fillId="0" borderId="0" xfId="0" applyFont="1" applyAlignment="1">
      <alignment horizontal="left" vertical="top" wrapText="1"/>
    </xf>
    <xf numFmtId="0" fontId="18" fillId="0" borderId="0" xfId="0" applyFont="1" applyAlignment="1">
      <alignment horizontal="left" vertical="top" wrapText="1"/>
    </xf>
    <xf numFmtId="0" fontId="19" fillId="0" borderId="0" xfId="0" applyFont="1" applyFill="1" applyAlignment="1">
      <alignment vertical="top"/>
    </xf>
    <xf numFmtId="164" fontId="6" fillId="3" borderId="1" xfId="0" applyNumberFormat="1" applyFont="1" applyFill="1" applyBorder="1" applyAlignment="1">
      <alignment horizontal="center" wrapText="1"/>
    </xf>
    <xf numFmtId="0" fontId="4" fillId="0" borderId="0" xfId="0" applyFont="1" applyAlignment="1">
      <alignment wrapText="1"/>
    </xf>
    <xf numFmtId="14" fontId="9" fillId="0" borderId="1" xfId="0" applyNumberFormat="1" applyFont="1" applyFill="1" applyBorder="1" applyAlignment="1">
      <alignment vertical="top" wrapText="1"/>
    </xf>
    <xf numFmtId="0" fontId="4" fillId="0" borderId="1" xfId="0" applyFont="1" applyBorder="1" applyAlignment="1">
      <alignment vertical="top" wrapText="1"/>
    </xf>
    <xf numFmtId="14" fontId="4" fillId="0" borderId="1" xfId="0" applyNumberFormat="1" applyFont="1" applyFill="1" applyBorder="1" applyAlignment="1">
      <alignment vertical="top" wrapText="1"/>
    </xf>
    <xf numFmtId="0" fontId="10" fillId="0" borderId="1" xfId="0" applyFont="1" applyFill="1" applyBorder="1" applyAlignment="1">
      <alignment horizontal="left" vertical="top" wrapText="1"/>
    </xf>
    <xf numFmtId="0" fontId="14" fillId="0" borderId="1" xfId="0" applyFont="1" applyBorder="1" applyAlignment="1">
      <alignment vertical="top" wrapText="1"/>
    </xf>
    <xf numFmtId="0" fontId="21" fillId="0" borderId="0" xfId="0" applyFont="1" applyAlignment="1">
      <alignment wrapText="1"/>
    </xf>
    <xf numFmtId="0" fontId="4" fillId="0" borderId="1" xfId="0" applyFont="1" applyFill="1" applyBorder="1" applyAlignment="1">
      <alignment horizontal="left" vertical="top" wrapText="1"/>
    </xf>
    <xf numFmtId="0" fontId="15" fillId="0" borderId="1" xfId="0" applyFont="1" applyFill="1" applyBorder="1" applyAlignment="1">
      <alignment horizontal="left" vertical="top" wrapText="1"/>
    </xf>
    <xf numFmtId="0" fontId="4" fillId="0" borderId="1" xfId="0" applyFont="1" applyFill="1" applyBorder="1" applyAlignment="1">
      <alignment vertical="top" wrapText="1"/>
    </xf>
    <xf numFmtId="0" fontId="14" fillId="0" borderId="1" xfId="0" applyFont="1" applyFill="1" applyBorder="1" applyAlignment="1">
      <alignment horizontal="left" vertical="top" wrapText="1"/>
    </xf>
    <xf numFmtId="0" fontId="14" fillId="0" borderId="1" xfId="0" applyFont="1" applyBorder="1" applyAlignment="1">
      <alignment horizontal="left" vertical="top" wrapText="1"/>
    </xf>
    <xf numFmtId="0" fontId="9" fillId="0" borderId="1" xfId="0" applyFont="1" applyFill="1" applyBorder="1" applyAlignment="1">
      <alignment horizontal="left" vertical="top" wrapText="1"/>
    </xf>
    <xf numFmtId="0" fontId="4" fillId="9" borderId="1" xfId="3" applyFont="1" applyFill="1" applyBorder="1" applyAlignment="1">
      <alignment vertical="top" wrapText="1"/>
    </xf>
    <xf numFmtId="0" fontId="18" fillId="9" borderId="0" xfId="3" applyFont="1" applyFill="1" applyAlignment="1">
      <alignment vertical="top" wrapText="1"/>
    </xf>
    <xf numFmtId="0" fontId="14" fillId="0" borderId="1" xfId="3" applyFont="1" applyBorder="1" applyAlignment="1">
      <alignment horizontal="left" vertical="top" wrapText="1"/>
    </xf>
    <xf numFmtId="0" fontId="20" fillId="0" borderId="0" xfId="3" applyFont="1" applyAlignment="1">
      <alignment horizontal="left" vertical="center" wrapText="1"/>
    </xf>
    <xf numFmtId="0" fontId="4" fillId="0" borderId="0" xfId="0" applyFont="1" applyFill="1" applyBorder="1" applyAlignment="1">
      <alignment vertical="top" wrapText="1"/>
    </xf>
    <xf numFmtId="0" fontId="20" fillId="0" borderId="0" xfId="3" applyFont="1" applyBorder="1" applyAlignment="1">
      <alignment horizontal="left" vertical="top" wrapText="1"/>
    </xf>
    <xf numFmtId="0" fontId="20" fillId="0" borderId="0" xfId="3" applyFont="1" applyAlignment="1">
      <alignment horizontal="left" vertical="top" wrapText="1"/>
    </xf>
    <xf numFmtId="0" fontId="4" fillId="0" borderId="0" xfId="0" applyFont="1" applyFill="1" applyAlignment="1">
      <alignment vertical="top" wrapText="1"/>
    </xf>
    <xf numFmtId="0" fontId="13" fillId="0" borderId="0" xfId="0" applyFont="1" applyFill="1" applyAlignment="1">
      <alignment horizontal="center" vertical="top" wrapText="1"/>
    </xf>
    <xf numFmtId="0" fontId="15" fillId="0" borderId="0" xfId="0" applyFont="1" applyFill="1" applyBorder="1" applyAlignment="1">
      <alignment horizontal="center" vertical="top" wrapText="1"/>
    </xf>
    <xf numFmtId="0" fontId="9" fillId="0" borderId="9" xfId="0" applyFont="1" applyFill="1" applyBorder="1" applyAlignment="1">
      <alignment vertical="top" wrapText="1"/>
    </xf>
    <xf numFmtId="0" fontId="18" fillId="0" borderId="0" xfId="0" applyFont="1" applyAlignment="1">
      <alignment horizontal="left" vertical="center" wrapText="1"/>
    </xf>
    <xf numFmtId="0" fontId="4" fillId="0" borderId="9" xfId="0" applyFont="1" applyFill="1" applyBorder="1" applyAlignment="1">
      <alignment horizontal="left" vertical="top" wrapText="1"/>
    </xf>
    <xf numFmtId="0" fontId="9" fillId="0" borderId="1" xfId="0" applyFont="1" applyFill="1" applyBorder="1" applyAlignment="1">
      <alignment vertical="top" wrapText="1"/>
    </xf>
    <xf numFmtId="0" fontId="4" fillId="0" borderId="0" xfId="0" applyFont="1" applyFill="1" applyAlignment="1">
      <alignment wrapText="1"/>
    </xf>
    <xf numFmtId="0" fontId="20" fillId="0" borderId="0" xfId="0" applyFont="1" applyAlignment="1">
      <alignment horizontal="left" vertical="top" wrapText="1"/>
    </xf>
    <xf numFmtId="0" fontId="18" fillId="0" borderId="0" xfId="0" applyFont="1" applyAlignment="1">
      <alignment horizontal="left" vertical="top" wrapText="1"/>
    </xf>
    <xf numFmtId="164" fontId="22" fillId="10" borderId="1" xfId="0" applyNumberFormat="1" applyFont="1" applyFill="1" applyBorder="1" applyAlignment="1">
      <alignment horizontal="center"/>
    </xf>
    <xf numFmtId="165" fontId="23" fillId="11" borderId="1" xfId="1" applyNumberFormat="1" applyFont="1" applyFill="1" applyBorder="1" applyAlignment="1">
      <alignment vertical="top"/>
    </xf>
    <xf numFmtId="165" fontId="23" fillId="0" borderId="1" xfId="1" applyNumberFormat="1" applyFont="1" applyFill="1" applyBorder="1" applyAlignment="1">
      <alignment vertical="top"/>
    </xf>
    <xf numFmtId="165" fontId="23" fillId="0" borderId="0" xfId="1" applyNumberFormat="1" applyFont="1" applyFill="1" applyBorder="1" applyAlignment="1">
      <alignment vertical="top"/>
    </xf>
    <xf numFmtId="166" fontId="23" fillId="0" borderId="0" xfId="2" applyNumberFormat="1" applyFont="1" applyFill="1" applyBorder="1" applyAlignment="1">
      <alignment vertical="top"/>
    </xf>
    <xf numFmtId="9" fontId="23" fillId="0" borderId="0" xfId="2" applyFont="1" applyFill="1" applyBorder="1" applyAlignment="1">
      <alignment vertical="top"/>
    </xf>
    <xf numFmtId="0" fontId="0" fillId="9" borderId="0" xfId="0" applyFill="1"/>
    <xf numFmtId="0" fontId="18" fillId="0" borderId="0" xfId="0" applyFont="1" applyAlignment="1">
      <alignment horizontal="left" vertical="top" wrapText="1"/>
    </xf>
    <xf numFmtId="0" fontId="6" fillId="3" borderId="0" xfId="0" applyFont="1" applyFill="1" applyBorder="1" applyAlignment="1">
      <alignment horizontal="center" vertical="center" wrapText="1"/>
    </xf>
    <xf numFmtId="0" fontId="20" fillId="0" borderId="0" xfId="0" applyFont="1" applyAlignment="1">
      <alignment horizontal="left" vertical="top" wrapText="1"/>
    </xf>
    <xf numFmtId="0" fontId="6" fillId="2" borderId="7"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4" fillId="0" borderId="0" xfId="0" applyFont="1" applyAlignment="1">
      <alignment horizontal="center" wrapText="1"/>
    </xf>
  </cellXfs>
  <cellStyles count="4">
    <cellStyle name="Comma" xfId="1" builtinId="3"/>
    <cellStyle name="Normal" xfId="0" builtinId="0"/>
    <cellStyle name="Normal 4 3 2" xfId="3"/>
    <cellStyle name="Percent" xfId="2" builtinId="5"/>
  </cellStyles>
  <dxfs count="1">
    <dxf>
      <fill>
        <patternFill>
          <fgColor indexed="64"/>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304800</xdr:colOff>
      <xdr:row>40</xdr:row>
      <xdr:rowOff>152400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058400" cy="7772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R1" sqref="R1"/>
    </sheetView>
  </sheetViews>
  <sheetFormatPr baseColWidth="10" defaultColWidth="8.83203125" defaultRowHeight="14" x14ac:dyDescent="0"/>
  <cols>
    <col min="1" max="16384" width="8.83203125" style="126"/>
  </cols>
  <sheetData/>
  <pageMargins left="0.7" right="0.7" top="0.75" bottom="0.75" header="0.3" footer="0.3"/>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9"/>
  <sheetViews>
    <sheetView showGridLines="0" workbookViewId="0">
      <pane xSplit="2" ySplit="3" topLeftCell="C4" activePane="bottomRight" state="frozen"/>
      <selection pane="topRight" activeCell="C1" sqref="C1"/>
      <selection pane="bottomLeft" activeCell="A4" sqref="A4"/>
      <selection pane="bottomRight" activeCell="A2" sqref="A2"/>
    </sheetView>
  </sheetViews>
  <sheetFormatPr baseColWidth="10" defaultColWidth="9.1640625" defaultRowHeight="13" outlineLevelRow="2" x14ac:dyDescent="0"/>
  <cols>
    <col min="1" max="1" width="55.5" style="3" bestFit="1" customWidth="1"/>
    <col min="2" max="2" width="12.6640625" style="2" customWidth="1"/>
    <col min="3" max="5" width="10.83203125" style="3" bestFit="1" customWidth="1"/>
    <col min="6" max="6" width="10.6640625" style="3" bestFit="1" customWidth="1"/>
    <col min="7" max="10" width="10.83203125" style="3" bestFit="1" customWidth="1"/>
    <col min="11" max="13" width="10.83203125" style="3" customWidth="1"/>
    <col min="14" max="14" width="9.1640625" style="3"/>
    <col min="15" max="25" width="12" style="3" customWidth="1"/>
    <col min="26" max="26" width="4" style="5" customWidth="1"/>
    <col min="27" max="39" width="12" style="3" customWidth="1"/>
    <col min="40" max="40" width="4.83203125" style="5" customWidth="1"/>
    <col min="41" max="42" width="12" style="3" customWidth="1"/>
    <col min="43" max="16384" width="9.1640625" style="3"/>
  </cols>
  <sheetData>
    <row r="1" spans="1:41" ht="17">
      <c r="A1" s="1"/>
      <c r="H1" s="4"/>
      <c r="I1" s="4"/>
      <c r="J1" s="4"/>
      <c r="K1" s="4"/>
      <c r="L1" s="4"/>
      <c r="M1" s="4"/>
    </row>
    <row r="2" spans="1:41" ht="52.5" customHeight="1" thickBot="1">
      <c r="C2" s="130" t="s">
        <v>0</v>
      </c>
      <c r="D2" s="131"/>
      <c r="E2" s="131"/>
      <c r="F2" s="131"/>
      <c r="G2" s="131"/>
      <c r="H2" s="131"/>
      <c r="I2" s="131"/>
      <c r="J2" s="131"/>
      <c r="K2" s="131"/>
      <c r="L2" s="131"/>
      <c r="M2" s="131"/>
      <c r="O2" s="132" t="s">
        <v>1</v>
      </c>
      <c r="P2" s="133"/>
      <c r="Q2" s="133"/>
      <c r="R2" s="133"/>
      <c r="S2" s="133"/>
      <c r="T2" s="133"/>
      <c r="U2" s="133"/>
      <c r="V2" s="133"/>
      <c r="W2" s="133"/>
      <c r="X2" s="133"/>
      <c r="Y2" s="133"/>
      <c r="Z2" s="6"/>
      <c r="AA2" s="128" t="s">
        <v>117</v>
      </c>
      <c r="AC2" s="132" t="s">
        <v>2</v>
      </c>
      <c r="AD2" s="133"/>
      <c r="AE2" s="133"/>
      <c r="AF2" s="133"/>
      <c r="AG2" s="133"/>
      <c r="AH2" s="133"/>
      <c r="AI2" s="133"/>
      <c r="AJ2" s="133"/>
      <c r="AK2" s="133"/>
      <c r="AL2" s="133"/>
      <c r="AM2" s="133"/>
      <c r="AN2" s="6"/>
      <c r="AO2" s="128" t="s">
        <v>118</v>
      </c>
    </row>
    <row r="3" spans="1:41" s="16" customFormat="1" ht="15" thickBot="1">
      <c r="A3" s="7" t="s">
        <v>3</v>
      </c>
      <c r="B3" s="8"/>
      <c r="C3" s="9">
        <v>43539</v>
      </c>
      <c r="D3" s="9">
        <v>43631</v>
      </c>
      <c r="E3" s="9">
        <v>43723</v>
      </c>
      <c r="F3" s="9">
        <v>43814</v>
      </c>
      <c r="G3" s="9">
        <v>43905</v>
      </c>
      <c r="H3" s="10">
        <v>43936</v>
      </c>
      <c r="I3" s="10">
        <v>43966</v>
      </c>
      <c r="J3" s="10">
        <v>43997</v>
      </c>
      <c r="K3" s="10">
        <v>44027</v>
      </c>
      <c r="L3" s="10">
        <v>44058</v>
      </c>
      <c r="M3" s="120">
        <v>44089</v>
      </c>
      <c r="N3" s="11"/>
      <c r="O3" s="12">
        <v>43539</v>
      </c>
      <c r="P3" s="12">
        <v>43631</v>
      </c>
      <c r="Q3" s="12">
        <v>43723</v>
      </c>
      <c r="R3" s="12">
        <v>43814</v>
      </c>
      <c r="S3" s="12">
        <v>43905</v>
      </c>
      <c r="T3" s="13">
        <v>43936</v>
      </c>
      <c r="U3" s="13">
        <v>43966</v>
      </c>
      <c r="V3" s="14">
        <v>43997</v>
      </c>
      <c r="W3" s="14">
        <v>44027</v>
      </c>
      <c r="X3" s="14">
        <v>44058</v>
      </c>
      <c r="Y3" s="14">
        <v>44089</v>
      </c>
      <c r="Z3" s="15"/>
      <c r="AA3" s="128"/>
      <c r="AB3" s="11"/>
      <c r="AC3" s="12">
        <v>43539</v>
      </c>
      <c r="AD3" s="12">
        <v>43631</v>
      </c>
      <c r="AE3" s="12">
        <v>43723</v>
      </c>
      <c r="AF3" s="12">
        <v>43814</v>
      </c>
      <c r="AG3" s="12">
        <v>43905</v>
      </c>
      <c r="AH3" s="14">
        <v>43936</v>
      </c>
      <c r="AI3" s="14">
        <v>43966</v>
      </c>
      <c r="AJ3" s="14">
        <v>43997</v>
      </c>
      <c r="AK3" s="14">
        <v>44027</v>
      </c>
      <c r="AL3" s="14">
        <v>44058</v>
      </c>
      <c r="AM3" s="14">
        <v>44089</v>
      </c>
      <c r="AN3" s="15"/>
      <c r="AO3" s="128"/>
    </row>
    <row r="4" spans="1:41" s="27" customFormat="1">
      <c r="A4" s="17" t="s">
        <v>4</v>
      </c>
      <c r="B4" s="18"/>
      <c r="C4" s="19">
        <f>C5+C13++C19</f>
        <v>6414956</v>
      </c>
      <c r="D4" s="19">
        <f t="shared" ref="D4:G4" si="0">D5+D13++D19</f>
        <v>6432159</v>
      </c>
      <c r="E4" s="19">
        <f t="shared" si="0"/>
        <v>6424729</v>
      </c>
      <c r="F4" s="19">
        <f t="shared" si="0"/>
        <v>6416387</v>
      </c>
      <c r="G4" s="19">
        <f t="shared" si="0"/>
        <v>6428095</v>
      </c>
      <c r="H4" s="19">
        <f t="shared" ref="H4:M4" si="1">H5+H13+H19</f>
        <v>6431589.7486586915</v>
      </c>
      <c r="I4" s="19">
        <f t="shared" si="1"/>
        <v>6428631.0800151974</v>
      </c>
      <c r="J4" s="19">
        <f t="shared" si="1"/>
        <v>6437549.7905581761</v>
      </c>
      <c r="K4" s="19">
        <f t="shared" si="1"/>
        <v>6448668.124543245</v>
      </c>
      <c r="L4" s="19">
        <f t="shared" si="1"/>
        <v>6463721.7718279678</v>
      </c>
      <c r="M4" s="19">
        <f t="shared" si="1"/>
        <v>6472569.7021663506</v>
      </c>
      <c r="N4" s="20"/>
      <c r="O4" s="21"/>
      <c r="P4" s="22">
        <f t="shared" ref="P4:Y22" si="2">IF(D4&gt;0,D4-C4,"")</f>
        <v>17203</v>
      </c>
      <c r="Q4" s="22">
        <f t="shared" si="2"/>
        <v>-7430</v>
      </c>
      <c r="R4" s="22">
        <f t="shared" si="2"/>
        <v>-8342</v>
      </c>
      <c r="S4" s="22">
        <f t="shared" si="2"/>
        <v>11708</v>
      </c>
      <c r="T4" s="22">
        <f t="shared" si="2"/>
        <v>3494.7486586915329</v>
      </c>
      <c r="U4" s="23">
        <f t="shared" si="2"/>
        <v>-2958.6686434941366</v>
      </c>
      <c r="V4" s="23">
        <f t="shared" si="2"/>
        <v>8918.7105429787189</v>
      </c>
      <c r="W4" s="22">
        <f t="shared" si="2"/>
        <v>11118.333985068835</v>
      </c>
      <c r="X4" s="22">
        <f t="shared" si="2"/>
        <v>15053.647284722887</v>
      </c>
      <c r="Y4" s="22">
        <f t="shared" si="2"/>
        <v>8847.9303383827209</v>
      </c>
      <c r="Z4" s="24"/>
      <c r="AA4" s="19">
        <f>M4-$G4</f>
        <v>44474.702166350558</v>
      </c>
      <c r="AB4" s="20"/>
      <c r="AC4" s="21"/>
      <c r="AD4" s="25">
        <f t="shared" ref="AD4:AM22" si="3">IF(D4&gt;0,IFERROR(D4/C4-1, 0),"")</f>
        <v>2.6817019477607396E-3</v>
      </c>
      <c r="AE4" s="25">
        <f t="shared" si="3"/>
        <v>-1.1551331364787476E-3</v>
      </c>
      <c r="AF4" s="25">
        <f t="shared" si="3"/>
        <v>-1.2984205248189884E-3</v>
      </c>
      <c r="AG4" s="25">
        <f t="shared" si="3"/>
        <v>1.8247029052331776E-3</v>
      </c>
      <c r="AH4" s="25">
        <f t="shared" si="3"/>
        <v>5.4366786095894071E-4</v>
      </c>
      <c r="AI4" s="25">
        <f t="shared" si="3"/>
        <v>-4.6002135694545032E-4</v>
      </c>
      <c r="AJ4" s="25">
        <f t="shared" si="3"/>
        <v>1.3873421000474284E-3</v>
      </c>
      <c r="AK4" s="25">
        <f t="shared" si="3"/>
        <v>1.7271064841122286E-3</v>
      </c>
      <c r="AL4" s="25">
        <f t="shared" si="3"/>
        <v>2.3343808355449358E-3</v>
      </c>
      <c r="AM4" s="25">
        <f t="shared" si="3"/>
        <v>1.3688600237939941E-3</v>
      </c>
      <c r="AN4" s="26"/>
      <c r="AO4" s="25">
        <f>IF(M4&gt;0,IFERROR(M4/$G4-1, 0),"")</f>
        <v>6.9187997635926646E-3</v>
      </c>
    </row>
    <row r="5" spans="1:41" s="27" customFormat="1">
      <c r="A5" s="28" t="s">
        <v>5</v>
      </c>
      <c r="B5" s="29"/>
      <c r="C5" s="19">
        <f>C6+C10+C11+C12</f>
        <v>4038878</v>
      </c>
      <c r="D5" s="19">
        <f t="shared" ref="D5:L5" si="4">D6+D10+D11+D12</f>
        <v>4045382</v>
      </c>
      <c r="E5" s="19">
        <f t="shared" si="4"/>
        <v>4023923</v>
      </c>
      <c r="F5" s="19">
        <f t="shared" si="4"/>
        <v>4028777</v>
      </c>
      <c r="G5" s="19">
        <f t="shared" si="4"/>
        <v>4041941</v>
      </c>
      <c r="H5" s="19">
        <f t="shared" si="4"/>
        <v>4022892.7486586915</v>
      </c>
      <c r="I5" s="19">
        <f t="shared" si="4"/>
        <v>4007171.0800151969</v>
      </c>
      <c r="J5" s="19">
        <f t="shared" si="4"/>
        <v>4001635.7905581761</v>
      </c>
      <c r="K5" s="19">
        <f t="shared" si="4"/>
        <v>3993142.124543245</v>
      </c>
      <c r="L5" s="19">
        <f t="shared" si="4"/>
        <v>3979010.7718279678</v>
      </c>
      <c r="M5" s="19">
        <f t="shared" ref="M5" si="5">M6+M10+M11+M12</f>
        <v>3958528.7021663506</v>
      </c>
      <c r="N5" s="20"/>
      <c r="O5" s="21"/>
      <c r="P5" s="19">
        <f t="shared" si="2"/>
        <v>6504</v>
      </c>
      <c r="Q5" s="19">
        <f t="shared" si="2"/>
        <v>-21459</v>
      </c>
      <c r="R5" s="19">
        <f t="shared" si="2"/>
        <v>4854</v>
      </c>
      <c r="S5" s="19">
        <f t="shared" si="2"/>
        <v>13164</v>
      </c>
      <c r="T5" s="19">
        <f t="shared" si="2"/>
        <v>-19048.251341308467</v>
      </c>
      <c r="U5" s="30">
        <f t="shared" si="2"/>
        <v>-15721.668643494602</v>
      </c>
      <c r="V5" s="30">
        <f t="shared" si="2"/>
        <v>-5535.2894570208155</v>
      </c>
      <c r="W5" s="19">
        <f t="shared" si="2"/>
        <v>-8493.6660149311647</v>
      </c>
      <c r="X5" s="19">
        <f t="shared" si="2"/>
        <v>-14131.352715277113</v>
      </c>
      <c r="Y5" s="19">
        <f t="shared" si="2"/>
        <v>-20482.069661617279</v>
      </c>
      <c r="Z5" s="24"/>
      <c r="AA5" s="19">
        <f t="shared" ref="AA5:AA22" si="6">M5-$G5</f>
        <v>-83412.297833649442</v>
      </c>
      <c r="AB5" s="20"/>
      <c r="AC5" s="21"/>
      <c r="AD5" s="25">
        <f t="shared" si="3"/>
        <v>1.610348220471236E-3</v>
      </c>
      <c r="AE5" s="25">
        <f t="shared" si="3"/>
        <v>-5.304567034707719E-3</v>
      </c>
      <c r="AF5" s="25">
        <f t="shared" si="3"/>
        <v>1.2062855079484347E-3</v>
      </c>
      <c r="AG5" s="25">
        <f t="shared" si="3"/>
        <v>3.2674928396383418E-3</v>
      </c>
      <c r="AH5" s="25">
        <f t="shared" si="3"/>
        <v>-4.7126495268754454E-3</v>
      </c>
      <c r="AI5" s="25">
        <f t="shared" si="3"/>
        <v>-3.908050655523021E-3</v>
      </c>
      <c r="AJ5" s="25">
        <f t="shared" si="3"/>
        <v>-1.3813459287093099E-3</v>
      </c>
      <c r="AK5" s="25">
        <f t="shared" si="3"/>
        <v>-2.122548492536902E-3</v>
      </c>
      <c r="AL5" s="25">
        <f t="shared" si="3"/>
        <v>-3.5389055221503041E-3</v>
      </c>
      <c r="AM5" s="25">
        <f t="shared" si="3"/>
        <v>-5.1475280757301567E-3</v>
      </c>
      <c r="AN5" s="26"/>
      <c r="AO5" s="25">
        <f t="shared" ref="AO5:AO22" si="7">IF(M5&gt;0,IFERROR(M5/$G5-1, 0),"")</f>
        <v>-2.0636693567187003E-2</v>
      </c>
    </row>
    <row r="6" spans="1:41" s="40" customFormat="1" outlineLevel="1">
      <c r="A6" s="31" t="s">
        <v>6</v>
      </c>
      <c r="B6" s="32" t="s">
        <v>7</v>
      </c>
      <c r="C6" s="33">
        <f>SUM(C7:C9)</f>
        <v>329936</v>
      </c>
      <c r="D6" s="33">
        <f t="shared" ref="D6:L6" si="8">SUM(D7:D9)</f>
        <v>333865</v>
      </c>
      <c r="E6" s="33">
        <f t="shared" si="8"/>
        <v>338805</v>
      </c>
      <c r="F6" s="33">
        <f t="shared" si="8"/>
        <v>334028</v>
      </c>
      <c r="G6" s="33">
        <f t="shared" si="8"/>
        <v>349660</v>
      </c>
      <c r="H6" s="33">
        <f t="shared" si="8"/>
        <v>350066</v>
      </c>
      <c r="I6" s="33">
        <f t="shared" si="8"/>
        <v>346700</v>
      </c>
      <c r="J6" s="33">
        <f t="shared" si="8"/>
        <v>347991</v>
      </c>
      <c r="K6" s="33">
        <f t="shared" si="8"/>
        <v>348203</v>
      </c>
      <c r="L6" s="33">
        <f t="shared" si="8"/>
        <v>352497</v>
      </c>
      <c r="M6" s="33">
        <f t="shared" ref="M6" si="9">SUM(M7:M9)</f>
        <v>350399</v>
      </c>
      <c r="N6" s="34"/>
      <c r="O6" s="35"/>
      <c r="P6" s="33">
        <f t="shared" si="2"/>
        <v>3929</v>
      </c>
      <c r="Q6" s="33">
        <f t="shared" si="2"/>
        <v>4940</v>
      </c>
      <c r="R6" s="33">
        <f t="shared" si="2"/>
        <v>-4777</v>
      </c>
      <c r="S6" s="33">
        <f t="shared" si="2"/>
        <v>15632</v>
      </c>
      <c r="T6" s="33">
        <f t="shared" si="2"/>
        <v>406</v>
      </c>
      <c r="U6" s="36">
        <f t="shared" si="2"/>
        <v>-3366</v>
      </c>
      <c r="V6" s="36">
        <f t="shared" si="2"/>
        <v>1291</v>
      </c>
      <c r="W6" s="33">
        <f t="shared" si="2"/>
        <v>212</v>
      </c>
      <c r="X6" s="33">
        <f t="shared" si="2"/>
        <v>4294</v>
      </c>
      <c r="Y6" s="33">
        <f t="shared" si="2"/>
        <v>-2098</v>
      </c>
      <c r="Z6" s="37"/>
      <c r="AA6" s="19">
        <f t="shared" si="6"/>
        <v>739</v>
      </c>
      <c r="AB6" s="34"/>
      <c r="AC6" s="35"/>
      <c r="AD6" s="38">
        <f t="shared" si="3"/>
        <v>1.1908370108142163E-2</v>
      </c>
      <c r="AE6" s="38">
        <f t="shared" si="3"/>
        <v>1.479639974241076E-2</v>
      </c>
      <c r="AF6" s="38">
        <f t="shared" si="3"/>
        <v>-1.4099555791679541E-2</v>
      </c>
      <c r="AG6" s="38">
        <f t="shared" si="3"/>
        <v>4.6798471984384582E-2</v>
      </c>
      <c r="AH6" s="38">
        <f t="shared" si="3"/>
        <v>1.1611279528684904E-3</v>
      </c>
      <c r="AI6" s="38">
        <f t="shared" si="3"/>
        <v>-9.6153296806887889E-3</v>
      </c>
      <c r="AJ6" s="38">
        <f t="shared" si="3"/>
        <v>3.7236804153446545E-3</v>
      </c>
      <c r="AK6" s="38">
        <f t="shared" si="3"/>
        <v>6.0921115775980361E-4</v>
      </c>
      <c r="AL6" s="38">
        <f t="shared" si="3"/>
        <v>1.2331886859102248E-2</v>
      </c>
      <c r="AM6" s="38">
        <f t="shared" si="3"/>
        <v>-5.951823703464143E-3</v>
      </c>
      <c r="AN6" s="39"/>
      <c r="AO6" s="25">
        <f t="shared" si="7"/>
        <v>2.1134816679060364E-3</v>
      </c>
    </row>
    <row r="7" spans="1:41" s="40" customFormat="1" outlineLevel="2">
      <c r="A7" s="41" t="s">
        <v>8</v>
      </c>
      <c r="B7" s="42"/>
      <c r="C7" s="43">
        <v>106296</v>
      </c>
      <c r="D7" s="43">
        <v>104777</v>
      </c>
      <c r="E7" s="43">
        <v>105372</v>
      </c>
      <c r="F7" s="43">
        <v>104977</v>
      </c>
      <c r="G7" s="43">
        <v>113856</v>
      </c>
      <c r="H7" s="43">
        <v>112959</v>
      </c>
      <c r="I7" s="43">
        <v>110409</v>
      </c>
      <c r="J7" s="43">
        <v>113304</v>
      </c>
      <c r="K7" s="43">
        <v>111039</v>
      </c>
      <c r="L7" s="43">
        <v>114049</v>
      </c>
      <c r="M7" s="122">
        <v>114048</v>
      </c>
      <c r="N7" s="34"/>
      <c r="O7" s="35"/>
      <c r="P7" s="33">
        <f t="shared" si="2"/>
        <v>-1519</v>
      </c>
      <c r="Q7" s="33">
        <f t="shared" si="2"/>
        <v>595</v>
      </c>
      <c r="R7" s="33">
        <f t="shared" si="2"/>
        <v>-395</v>
      </c>
      <c r="S7" s="33">
        <f t="shared" si="2"/>
        <v>8879</v>
      </c>
      <c r="T7" s="33">
        <f t="shared" si="2"/>
        <v>-897</v>
      </c>
      <c r="U7" s="36">
        <f t="shared" si="2"/>
        <v>-2550</v>
      </c>
      <c r="V7" s="36">
        <f t="shared" si="2"/>
        <v>2895</v>
      </c>
      <c r="W7" s="33">
        <f t="shared" si="2"/>
        <v>-2265</v>
      </c>
      <c r="X7" s="33">
        <f t="shared" si="2"/>
        <v>3010</v>
      </c>
      <c r="Y7" s="33">
        <f t="shared" si="2"/>
        <v>-1</v>
      </c>
      <c r="Z7" s="37"/>
      <c r="AA7" s="19">
        <f t="shared" si="6"/>
        <v>192</v>
      </c>
      <c r="AB7" s="34"/>
      <c r="AC7" s="35"/>
      <c r="AD7" s="38">
        <f t="shared" si="3"/>
        <v>-1.4290283735982512E-2</v>
      </c>
      <c r="AE7" s="38">
        <f t="shared" si="3"/>
        <v>5.6787272015805801E-3</v>
      </c>
      <c r="AF7" s="38">
        <f t="shared" si="3"/>
        <v>-3.7486239228637919E-3</v>
      </c>
      <c r="AG7" s="38">
        <f t="shared" si="3"/>
        <v>8.4580431904131448E-2</v>
      </c>
      <c r="AH7" s="38">
        <f t="shared" si="3"/>
        <v>-7.8783726812816646E-3</v>
      </c>
      <c r="AI7" s="38">
        <f t="shared" si="3"/>
        <v>-2.2574562451863067E-2</v>
      </c>
      <c r="AJ7" s="38">
        <f t="shared" si="3"/>
        <v>2.6220688530826264E-2</v>
      </c>
      <c r="AK7" s="38">
        <f t="shared" si="3"/>
        <v>-1.9990468121160787E-2</v>
      </c>
      <c r="AL7" s="38">
        <f t="shared" si="3"/>
        <v>2.7107592827745108E-2</v>
      </c>
      <c r="AM7" s="38">
        <f t="shared" si="3"/>
        <v>-8.7681610535517152E-6</v>
      </c>
      <c r="AN7" s="39"/>
      <c r="AO7" s="25">
        <f t="shared" si="7"/>
        <v>1.6863406408094139E-3</v>
      </c>
    </row>
    <row r="8" spans="1:41" s="40" customFormat="1" outlineLevel="2">
      <c r="A8" s="41" t="s">
        <v>9</v>
      </c>
      <c r="B8" s="42"/>
      <c r="C8" s="43">
        <v>16442</v>
      </c>
      <c r="D8" s="43">
        <v>16411</v>
      </c>
      <c r="E8" s="43">
        <v>16899</v>
      </c>
      <c r="F8" s="43">
        <v>17359</v>
      </c>
      <c r="G8" s="43">
        <v>19025</v>
      </c>
      <c r="H8" s="43">
        <v>18439</v>
      </c>
      <c r="I8" s="43">
        <v>17319</v>
      </c>
      <c r="J8" s="43">
        <v>17061</v>
      </c>
      <c r="K8" s="43">
        <v>17358</v>
      </c>
      <c r="L8" s="43">
        <v>17461</v>
      </c>
      <c r="M8" s="122">
        <v>17529</v>
      </c>
      <c r="N8" s="34"/>
      <c r="O8" s="35"/>
      <c r="P8" s="33">
        <f t="shared" si="2"/>
        <v>-31</v>
      </c>
      <c r="Q8" s="33">
        <f t="shared" si="2"/>
        <v>488</v>
      </c>
      <c r="R8" s="33">
        <f t="shared" si="2"/>
        <v>460</v>
      </c>
      <c r="S8" s="33">
        <f t="shared" si="2"/>
        <v>1666</v>
      </c>
      <c r="T8" s="33">
        <f t="shared" si="2"/>
        <v>-586</v>
      </c>
      <c r="U8" s="36">
        <f t="shared" si="2"/>
        <v>-1120</v>
      </c>
      <c r="V8" s="36">
        <f t="shared" si="2"/>
        <v>-258</v>
      </c>
      <c r="W8" s="33">
        <f t="shared" si="2"/>
        <v>297</v>
      </c>
      <c r="X8" s="33">
        <f t="shared" si="2"/>
        <v>103</v>
      </c>
      <c r="Y8" s="33">
        <f t="shared" si="2"/>
        <v>68</v>
      </c>
      <c r="Z8" s="37"/>
      <c r="AA8" s="19">
        <f t="shared" si="6"/>
        <v>-1496</v>
      </c>
      <c r="AB8" s="34"/>
      <c r="AC8" s="35"/>
      <c r="AD8" s="38">
        <f t="shared" si="3"/>
        <v>-1.8854153995864209E-3</v>
      </c>
      <c r="AE8" s="38">
        <f t="shared" si="3"/>
        <v>2.973615258058615E-2</v>
      </c>
      <c r="AF8" s="38">
        <f t="shared" si="3"/>
        <v>2.7220545594413892E-2</v>
      </c>
      <c r="AG8" s="38">
        <f t="shared" si="3"/>
        <v>9.5973270349674511E-2</v>
      </c>
      <c r="AH8" s="38">
        <f t="shared" si="3"/>
        <v>-3.0801576872536152E-2</v>
      </c>
      <c r="AI8" s="38">
        <f t="shared" si="3"/>
        <v>-6.0740821085742192E-2</v>
      </c>
      <c r="AJ8" s="38">
        <f t="shared" si="3"/>
        <v>-1.4896934003117979E-2</v>
      </c>
      <c r="AK8" s="38">
        <f t="shared" si="3"/>
        <v>1.740812379110257E-2</v>
      </c>
      <c r="AL8" s="38">
        <f t="shared" si="3"/>
        <v>5.9338633483119185E-3</v>
      </c>
      <c r="AM8" s="38">
        <f t="shared" si="3"/>
        <v>3.8943932191741748E-3</v>
      </c>
      <c r="AN8" s="39"/>
      <c r="AO8" s="25">
        <f t="shared" si="7"/>
        <v>-7.8633377135348237E-2</v>
      </c>
    </row>
    <row r="9" spans="1:41" s="40" customFormat="1" outlineLevel="2">
      <c r="A9" s="41" t="s">
        <v>10</v>
      </c>
      <c r="B9" s="42"/>
      <c r="C9" s="43">
        <v>207198</v>
      </c>
      <c r="D9" s="43">
        <v>212677</v>
      </c>
      <c r="E9" s="43">
        <v>216534</v>
      </c>
      <c r="F9" s="43">
        <v>211692</v>
      </c>
      <c r="G9" s="43">
        <v>216779</v>
      </c>
      <c r="H9" s="43">
        <v>218668</v>
      </c>
      <c r="I9" s="43">
        <v>218972</v>
      </c>
      <c r="J9" s="43">
        <v>217626</v>
      </c>
      <c r="K9" s="43">
        <v>219806</v>
      </c>
      <c r="L9" s="43">
        <v>220987</v>
      </c>
      <c r="M9" s="122">
        <v>218822</v>
      </c>
      <c r="N9" s="34"/>
      <c r="O9" s="35"/>
      <c r="P9" s="33">
        <f t="shared" si="2"/>
        <v>5479</v>
      </c>
      <c r="Q9" s="33">
        <f t="shared" si="2"/>
        <v>3857</v>
      </c>
      <c r="R9" s="33">
        <f t="shared" si="2"/>
        <v>-4842</v>
      </c>
      <c r="S9" s="33">
        <f t="shared" si="2"/>
        <v>5087</v>
      </c>
      <c r="T9" s="33">
        <f t="shared" si="2"/>
        <v>1889</v>
      </c>
      <c r="U9" s="36">
        <f t="shared" si="2"/>
        <v>304</v>
      </c>
      <c r="V9" s="36">
        <f t="shared" si="2"/>
        <v>-1346</v>
      </c>
      <c r="W9" s="33">
        <f t="shared" si="2"/>
        <v>2180</v>
      </c>
      <c r="X9" s="33">
        <f t="shared" si="2"/>
        <v>1181</v>
      </c>
      <c r="Y9" s="33">
        <f t="shared" si="2"/>
        <v>-2165</v>
      </c>
      <c r="Z9" s="37"/>
      <c r="AA9" s="19">
        <f t="shared" si="6"/>
        <v>2043</v>
      </c>
      <c r="AB9" s="34"/>
      <c r="AC9" s="35"/>
      <c r="AD9" s="38">
        <f t="shared" si="3"/>
        <v>2.6443305437311215E-2</v>
      </c>
      <c r="AE9" s="38">
        <f t="shared" si="3"/>
        <v>1.8135482445210238E-2</v>
      </c>
      <c r="AF9" s="38">
        <f t="shared" si="3"/>
        <v>-2.2361384355343739E-2</v>
      </c>
      <c r="AG9" s="38">
        <f t="shared" si="3"/>
        <v>2.403019481132973E-2</v>
      </c>
      <c r="AH9" s="38">
        <f t="shared" si="3"/>
        <v>8.7139436938079573E-3</v>
      </c>
      <c r="AI9" s="38">
        <f t="shared" si="3"/>
        <v>1.3902354253938487E-3</v>
      </c>
      <c r="AJ9" s="38">
        <f t="shared" si="3"/>
        <v>-6.1469046270755667E-3</v>
      </c>
      <c r="AK9" s="38">
        <f t="shared" si="3"/>
        <v>1.0017185446591803E-2</v>
      </c>
      <c r="AL9" s="38">
        <f t="shared" si="3"/>
        <v>5.3729197565126618E-3</v>
      </c>
      <c r="AM9" s="38">
        <f t="shared" si="3"/>
        <v>-9.796956382049582E-3</v>
      </c>
      <c r="AN9" s="39"/>
      <c r="AO9" s="25">
        <f t="shared" si="7"/>
        <v>9.4243446090258587E-3</v>
      </c>
    </row>
    <row r="10" spans="1:41" s="40" customFormat="1" outlineLevel="1">
      <c r="A10" s="44" t="s">
        <v>11</v>
      </c>
      <c r="B10" s="42" t="s">
        <v>12</v>
      </c>
      <c r="C10" s="43">
        <v>423025</v>
      </c>
      <c r="D10" s="43">
        <v>420563</v>
      </c>
      <c r="E10" s="43">
        <v>416853</v>
      </c>
      <c r="F10" s="43">
        <v>412049</v>
      </c>
      <c r="G10" s="43">
        <v>407058</v>
      </c>
      <c r="H10" s="43">
        <v>402255</v>
      </c>
      <c r="I10" s="43">
        <v>400500</v>
      </c>
      <c r="J10" s="43">
        <v>400523</v>
      </c>
      <c r="K10" s="43">
        <v>398441</v>
      </c>
      <c r="L10" s="43">
        <v>397411</v>
      </c>
      <c r="M10" s="122">
        <v>396633</v>
      </c>
      <c r="N10" s="34"/>
      <c r="O10" s="35"/>
      <c r="P10" s="33">
        <f t="shared" si="2"/>
        <v>-2462</v>
      </c>
      <c r="Q10" s="33">
        <f t="shared" si="2"/>
        <v>-3710</v>
      </c>
      <c r="R10" s="33">
        <f t="shared" si="2"/>
        <v>-4804</v>
      </c>
      <c r="S10" s="33">
        <f t="shared" si="2"/>
        <v>-4991</v>
      </c>
      <c r="T10" s="33">
        <f t="shared" si="2"/>
        <v>-4803</v>
      </c>
      <c r="U10" s="36">
        <f t="shared" si="2"/>
        <v>-1755</v>
      </c>
      <c r="V10" s="36">
        <f t="shared" si="2"/>
        <v>23</v>
      </c>
      <c r="W10" s="33">
        <f t="shared" si="2"/>
        <v>-2082</v>
      </c>
      <c r="X10" s="33">
        <f t="shared" si="2"/>
        <v>-1030</v>
      </c>
      <c r="Y10" s="33">
        <f t="shared" si="2"/>
        <v>-778</v>
      </c>
      <c r="Z10" s="37"/>
      <c r="AA10" s="19">
        <f t="shared" si="6"/>
        <v>-10425</v>
      </c>
      <c r="AB10" s="34"/>
      <c r="AC10" s="35"/>
      <c r="AD10" s="38">
        <f t="shared" si="3"/>
        <v>-5.8199869984043584E-3</v>
      </c>
      <c r="AE10" s="38">
        <f t="shared" si="3"/>
        <v>-8.8215083114776549E-3</v>
      </c>
      <c r="AF10" s="38">
        <f t="shared" si="3"/>
        <v>-1.1524446267629163E-2</v>
      </c>
      <c r="AG10" s="38">
        <f t="shared" si="3"/>
        <v>-1.2112637089278233E-2</v>
      </c>
      <c r="AH10" s="38">
        <f t="shared" si="3"/>
        <v>-1.1799301328066281E-2</v>
      </c>
      <c r="AI10" s="38">
        <f t="shared" si="3"/>
        <v>-4.362904127978573E-3</v>
      </c>
      <c r="AJ10" s="38">
        <f t="shared" si="3"/>
        <v>5.7428214731647387E-5</v>
      </c>
      <c r="AK10" s="38">
        <f t="shared" si="3"/>
        <v>-5.1982033491210222E-3</v>
      </c>
      <c r="AL10" s="38">
        <f t="shared" si="3"/>
        <v>-2.5850753311029706E-3</v>
      </c>
      <c r="AM10" s="38">
        <f t="shared" si="3"/>
        <v>-1.9576710257139807E-3</v>
      </c>
      <c r="AN10" s="39"/>
      <c r="AO10" s="25">
        <f t="shared" si="7"/>
        <v>-2.561060094630252E-2</v>
      </c>
    </row>
    <row r="11" spans="1:41" s="40" customFormat="1" outlineLevel="1">
      <c r="A11" s="44" t="s">
        <v>116</v>
      </c>
      <c r="B11" s="42" t="s">
        <v>14</v>
      </c>
      <c r="C11" s="43">
        <v>977006</v>
      </c>
      <c r="D11" s="43">
        <v>980684</v>
      </c>
      <c r="E11" s="43">
        <v>979897</v>
      </c>
      <c r="F11" s="43">
        <v>985866</v>
      </c>
      <c r="G11" s="43">
        <v>979108</v>
      </c>
      <c r="H11" s="43">
        <v>971530</v>
      </c>
      <c r="I11" s="43">
        <v>967371</v>
      </c>
      <c r="J11" s="43">
        <v>966350</v>
      </c>
      <c r="K11" s="43">
        <v>951864</v>
      </c>
      <c r="L11" s="43">
        <v>936656.23447364301</v>
      </c>
      <c r="M11" s="122">
        <v>924537.33629566582</v>
      </c>
      <c r="N11" s="34"/>
      <c r="O11" s="35"/>
      <c r="P11" s="33">
        <f t="shared" si="2"/>
        <v>3678</v>
      </c>
      <c r="Q11" s="33">
        <f t="shared" si="2"/>
        <v>-787</v>
      </c>
      <c r="R11" s="33">
        <f t="shared" si="2"/>
        <v>5969</v>
      </c>
      <c r="S11" s="33">
        <f t="shared" si="2"/>
        <v>-6758</v>
      </c>
      <c r="T11" s="33">
        <f t="shared" si="2"/>
        <v>-7578</v>
      </c>
      <c r="U11" s="36">
        <f t="shared" si="2"/>
        <v>-4159</v>
      </c>
      <c r="V11" s="36">
        <f t="shared" si="2"/>
        <v>-1021</v>
      </c>
      <c r="W11" s="33">
        <f t="shared" si="2"/>
        <v>-14486</v>
      </c>
      <c r="X11" s="33">
        <f t="shared" si="2"/>
        <v>-15207.76552635699</v>
      </c>
      <c r="Y11" s="33">
        <f t="shared" si="2"/>
        <v>-12118.898177977186</v>
      </c>
      <c r="Z11" s="37"/>
      <c r="AA11" s="19">
        <f t="shared" si="6"/>
        <v>-54570.663704334176</v>
      </c>
      <c r="AB11" s="34"/>
      <c r="AC11" s="35"/>
      <c r="AD11" s="38">
        <f t="shared" si="3"/>
        <v>3.7645623465976108E-3</v>
      </c>
      <c r="AE11" s="38">
        <f t="shared" si="3"/>
        <v>-8.0250111146917824E-4</v>
      </c>
      <c r="AF11" s="38">
        <f t="shared" si="3"/>
        <v>6.0914565510457042E-3</v>
      </c>
      <c r="AG11" s="38">
        <f t="shared" si="3"/>
        <v>-6.8548869724688322E-3</v>
      </c>
      <c r="AH11" s="38">
        <f t="shared" si="3"/>
        <v>-7.7396977657214761E-3</v>
      </c>
      <c r="AI11" s="38">
        <f t="shared" si="3"/>
        <v>-4.2808765555361061E-3</v>
      </c>
      <c r="AJ11" s="38">
        <f t="shared" si="3"/>
        <v>-1.0554378826738153E-3</v>
      </c>
      <c r="AK11" s="38">
        <f t="shared" si="3"/>
        <v>-1.4990427898794456E-2</v>
      </c>
      <c r="AL11" s="38">
        <f t="shared" si="3"/>
        <v>-1.597682602384054E-2</v>
      </c>
      <c r="AM11" s="38">
        <f t="shared" si="3"/>
        <v>-1.2938469560059507E-2</v>
      </c>
      <c r="AN11" s="39"/>
      <c r="AO11" s="25">
        <f t="shared" si="7"/>
        <v>-5.5735081016940136E-2</v>
      </c>
    </row>
    <row r="12" spans="1:41" s="40" customFormat="1" ht="14" outlineLevel="1">
      <c r="A12" s="44" t="s">
        <v>15</v>
      </c>
      <c r="B12" s="42" t="s">
        <v>14</v>
      </c>
      <c r="C12" s="43">
        <v>2308911</v>
      </c>
      <c r="D12" s="43">
        <v>2310270</v>
      </c>
      <c r="E12" s="43">
        <v>2288368</v>
      </c>
      <c r="F12" s="43">
        <v>2296834</v>
      </c>
      <c r="G12" s="43">
        <v>2306115</v>
      </c>
      <c r="H12" s="43">
        <v>2299041.7486586915</v>
      </c>
      <c r="I12" s="43">
        <v>2292600.0800151969</v>
      </c>
      <c r="J12" s="43">
        <v>2286771.7905581761</v>
      </c>
      <c r="K12" s="43">
        <v>2294634.124543245</v>
      </c>
      <c r="L12" s="43">
        <v>2292446.5373543249</v>
      </c>
      <c r="M12" s="122">
        <v>2286959.3658706849</v>
      </c>
      <c r="N12" s="34"/>
      <c r="O12" s="35"/>
      <c r="P12" s="33">
        <f t="shared" si="2"/>
        <v>1359</v>
      </c>
      <c r="Q12" s="33">
        <f t="shared" si="2"/>
        <v>-21902</v>
      </c>
      <c r="R12" s="33">
        <f t="shared" si="2"/>
        <v>8466</v>
      </c>
      <c r="S12" s="33">
        <f t="shared" si="2"/>
        <v>9281</v>
      </c>
      <c r="T12" s="33">
        <f t="shared" si="2"/>
        <v>-7073.2513413084671</v>
      </c>
      <c r="U12" s="36">
        <f t="shared" si="2"/>
        <v>-6441.6686434946023</v>
      </c>
      <c r="V12" s="36">
        <f t="shared" si="2"/>
        <v>-5828.2894570208155</v>
      </c>
      <c r="W12" s="33">
        <f t="shared" si="2"/>
        <v>7862.3339850688353</v>
      </c>
      <c r="X12" s="33">
        <f t="shared" si="2"/>
        <v>-2187.5871889200062</v>
      </c>
      <c r="Y12" s="33">
        <f t="shared" si="2"/>
        <v>-5487.1714836400934</v>
      </c>
      <c r="Z12" s="37"/>
      <c r="AA12" s="19">
        <f t="shared" si="6"/>
        <v>-19155.634129315149</v>
      </c>
      <c r="AB12" s="34"/>
      <c r="AC12" s="35"/>
      <c r="AD12" s="38">
        <f t="shared" si="3"/>
        <v>5.8858916606130407E-4</v>
      </c>
      <c r="AE12" s="38">
        <f t="shared" si="3"/>
        <v>-9.4802771970375899E-3</v>
      </c>
      <c r="AF12" s="38">
        <f t="shared" si="3"/>
        <v>3.6995797878662806E-3</v>
      </c>
      <c r="AG12" s="38">
        <f t="shared" si="3"/>
        <v>4.0407796122836626E-3</v>
      </c>
      <c r="AH12" s="38">
        <f t="shared" si="3"/>
        <v>-3.0671719932910957E-3</v>
      </c>
      <c r="AI12" s="38">
        <f t="shared" si="3"/>
        <v>-2.8018928526429843E-3</v>
      </c>
      <c r="AJ12" s="38">
        <f t="shared" si="3"/>
        <v>-2.542218116376449E-3</v>
      </c>
      <c r="AK12" s="38">
        <f t="shared" si="3"/>
        <v>3.4381804155234619E-3</v>
      </c>
      <c r="AL12" s="38">
        <f t="shared" si="3"/>
        <v>-9.5334901783328263E-4</v>
      </c>
      <c r="AM12" s="38">
        <f t="shared" si="3"/>
        <v>-2.3935875468540369E-3</v>
      </c>
      <c r="AN12" s="39"/>
      <c r="AO12" s="25">
        <f t="shared" si="7"/>
        <v>-8.3064522494824544E-3</v>
      </c>
    </row>
    <row r="13" spans="1:41" s="47" customFormat="1">
      <c r="A13" s="45" t="s">
        <v>16</v>
      </c>
      <c r="B13" s="32" t="s">
        <v>17</v>
      </c>
      <c r="C13" s="19">
        <f>SUM(C14:C18)</f>
        <v>1192257</v>
      </c>
      <c r="D13" s="19">
        <f t="shared" ref="D13:M13" si="10">SUM(D14:D18)</f>
        <v>1195439</v>
      </c>
      <c r="E13" s="19">
        <f t="shared" si="10"/>
        <v>1198363</v>
      </c>
      <c r="F13" s="19">
        <f t="shared" si="10"/>
        <v>1179510</v>
      </c>
      <c r="G13" s="19">
        <f t="shared" si="10"/>
        <v>1171768</v>
      </c>
      <c r="H13" s="19">
        <f t="shared" si="10"/>
        <v>1192834</v>
      </c>
      <c r="I13" s="19">
        <f t="shared" si="10"/>
        <v>1207424</v>
      </c>
      <c r="J13" s="19">
        <f t="shared" si="10"/>
        <v>1221599</v>
      </c>
      <c r="K13" s="19">
        <f t="shared" si="10"/>
        <v>1234517</v>
      </c>
      <c r="L13" s="19">
        <f t="shared" si="10"/>
        <v>1263431</v>
      </c>
      <c r="M13" s="19">
        <f t="shared" si="10"/>
        <v>1287493</v>
      </c>
      <c r="N13" s="46"/>
      <c r="O13" s="21"/>
      <c r="P13" s="19">
        <f t="shared" si="2"/>
        <v>3182</v>
      </c>
      <c r="Q13" s="19">
        <f t="shared" si="2"/>
        <v>2924</v>
      </c>
      <c r="R13" s="19">
        <f t="shared" si="2"/>
        <v>-18853</v>
      </c>
      <c r="S13" s="19">
        <f t="shared" si="2"/>
        <v>-7742</v>
      </c>
      <c r="T13" s="19">
        <f t="shared" si="2"/>
        <v>21066</v>
      </c>
      <c r="U13" s="30">
        <f t="shared" si="2"/>
        <v>14590</v>
      </c>
      <c r="V13" s="30">
        <f t="shared" si="2"/>
        <v>14175</v>
      </c>
      <c r="W13" s="19">
        <f t="shared" si="2"/>
        <v>12918</v>
      </c>
      <c r="X13" s="19">
        <f t="shared" si="2"/>
        <v>28914</v>
      </c>
      <c r="Y13" s="19">
        <f t="shared" si="2"/>
        <v>24062</v>
      </c>
      <c r="Z13" s="24"/>
      <c r="AA13" s="19">
        <f t="shared" si="6"/>
        <v>115725</v>
      </c>
      <c r="AB13" s="46"/>
      <c r="AC13" s="21"/>
      <c r="AD13" s="25">
        <f t="shared" si="3"/>
        <v>2.6688876643206072E-3</v>
      </c>
      <c r="AE13" s="25">
        <f t="shared" si="3"/>
        <v>2.4459633657594182E-3</v>
      </c>
      <c r="AF13" s="25">
        <f t="shared" si="3"/>
        <v>-1.5732294805497204E-2</v>
      </c>
      <c r="AG13" s="25">
        <f t="shared" si="3"/>
        <v>-6.5637425710676212E-3</v>
      </c>
      <c r="AH13" s="25">
        <f t="shared" si="3"/>
        <v>1.7977961507738671E-2</v>
      </c>
      <c r="AI13" s="25">
        <f t="shared" si="3"/>
        <v>1.2231375027874858E-2</v>
      </c>
      <c r="AJ13" s="25">
        <f t="shared" si="3"/>
        <v>1.1739869341672815E-2</v>
      </c>
      <c r="AK13" s="25">
        <f t="shared" si="3"/>
        <v>1.0574664845010462E-2</v>
      </c>
      <c r="AL13" s="25">
        <f t="shared" si="3"/>
        <v>2.3421305660432434E-2</v>
      </c>
      <c r="AM13" s="25">
        <f t="shared" si="3"/>
        <v>1.9044965653051138E-2</v>
      </c>
      <c r="AN13" s="26"/>
      <c r="AO13" s="25">
        <f t="shared" si="7"/>
        <v>9.8761017539308105E-2</v>
      </c>
    </row>
    <row r="14" spans="1:41" s="40" customFormat="1" outlineLevel="1">
      <c r="A14" s="48" t="s">
        <v>18</v>
      </c>
      <c r="B14" s="49"/>
      <c r="C14" s="43">
        <v>533220</v>
      </c>
      <c r="D14" s="43">
        <v>548065</v>
      </c>
      <c r="E14" s="43">
        <v>548626</v>
      </c>
      <c r="F14" s="43">
        <v>544821</v>
      </c>
      <c r="G14" s="43">
        <v>554527</v>
      </c>
      <c r="H14" s="43">
        <v>565169</v>
      </c>
      <c r="I14" s="43">
        <v>576822</v>
      </c>
      <c r="J14" s="43">
        <v>584877</v>
      </c>
      <c r="K14" s="43">
        <v>591203</v>
      </c>
      <c r="L14" s="43">
        <v>602520</v>
      </c>
      <c r="M14" s="122">
        <v>613816</v>
      </c>
      <c r="N14" s="34"/>
      <c r="O14" s="35"/>
      <c r="P14" s="33">
        <f t="shared" si="2"/>
        <v>14845</v>
      </c>
      <c r="Q14" s="33">
        <f t="shared" si="2"/>
        <v>561</v>
      </c>
      <c r="R14" s="33">
        <f t="shared" si="2"/>
        <v>-3805</v>
      </c>
      <c r="S14" s="33">
        <f t="shared" si="2"/>
        <v>9706</v>
      </c>
      <c r="T14" s="33">
        <f t="shared" si="2"/>
        <v>10642</v>
      </c>
      <c r="U14" s="36">
        <f t="shared" si="2"/>
        <v>11653</v>
      </c>
      <c r="V14" s="36">
        <f t="shared" si="2"/>
        <v>8055</v>
      </c>
      <c r="W14" s="33">
        <f t="shared" si="2"/>
        <v>6326</v>
      </c>
      <c r="X14" s="33">
        <f t="shared" si="2"/>
        <v>11317</v>
      </c>
      <c r="Y14" s="33">
        <f t="shared" si="2"/>
        <v>11296</v>
      </c>
      <c r="Z14" s="37"/>
      <c r="AA14" s="19">
        <f t="shared" si="6"/>
        <v>59289</v>
      </c>
      <c r="AB14" s="34"/>
      <c r="AC14" s="35"/>
      <c r="AD14" s="38">
        <f t="shared" si="3"/>
        <v>2.7840291061850708E-2</v>
      </c>
      <c r="AE14" s="38">
        <f t="shared" si="3"/>
        <v>1.0236012151842999E-3</v>
      </c>
      <c r="AF14" s="38">
        <f t="shared" si="3"/>
        <v>-6.9355079781125983E-3</v>
      </c>
      <c r="AG14" s="38">
        <f t="shared" si="3"/>
        <v>1.7815025485434566E-2</v>
      </c>
      <c r="AH14" s="38">
        <f t="shared" si="3"/>
        <v>1.9191130458931616E-2</v>
      </c>
      <c r="AI14" s="38">
        <f t="shared" si="3"/>
        <v>2.0618611424193523E-2</v>
      </c>
      <c r="AJ14" s="38">
        <f t="shared" si="3"/>
        <v>1.3964446571039346E-2</v>
      </c>
      <c r="AK14" s="38">
        <f t="shared" si="3"/>
        <v>1.0815949336356212E-2</v>
      </c>
      <c r="AL14" s="38">
        <f t="shared" si="3"/>
        <v>1.9142325055860665E-2</v>
      </c>
      <c r="AM14" s="38">
        <f t="shared" si="3"/>
        <v>1.8747925380070418E-2</v>
      </c>
      <c r="AN14" s="39"/>
      <c r="AO14" s="25">
        <f t="shared" si="7"/>
        <v>0.10691814825968793</v>
      </c>
    </row>
    <row r="15" spans="1:41" s="40" customFormat="1" outlineLevel="1">
      <c r="A15" s="48" t="s">
        <v>19</v>
      </c>
      <c r="B15" s="49"/>
      <c r="C15" s="43">
        <v>347904</v>
      </c>
      <c r="D15" s="43">
        <v>357057</v>
      </c>
      <c r="E15" s="43">
        <v>358318</v>
      </c>
      <c r="F15" s="43">
        <v>354949</v>
      </c>
      <c r="G15" s="43">
        <v>365851</v>
      </c>
      <c r="H15" s="43">
        <v>373728</v>
      </c>
      <c r="I15" s="43">
        <v>382581</v>
      </c>
      <c r="J15" s="43">
        <v>388238</v>
      </c>
      <c r="K15" s="43">
        <v>392025</v>
      </c>
      <c r="L15" s="43">
        <v>400029</v>
      </c>
      <c r="M15" s="122">
        <v>406908</v>
      </c>
      <c r="N15" s="34"/>
      <c r="O15" s="35"/>
      <c r="P15" s="33">
        <f t="shared" si="2"/>
        <v>9153</v>
      </c>
      <c r="Q15" s="33">
        <f t="shared" si="2"/>
        <v>1261</v>
      </c>
      <c r="R15" s="33">
        <f t="shared" si="2"/>
        <v>-3369</v>
      </c>
      <c r="S15" s="33">
        <f t="shared" si="2"/>
        <v>10902</v>
      </c>
      <c r="T15" s="33">
        <f t="shared" si="2"/>
        <v>7877</v>
      </c>
      <c r="U15" s="36">
        <f t="shared" si="2"/>
        <v>8853</v>
      </c>
      <c r="V15" s="36">
        <f t="shared" si="2"/>
        <v>5657</v>
      </c>
      <c r="W15" s="33">
        <f t="shared" si="2"/>
        <v>3787</v>
      </c>
      <c r="X15" s="33">
        <f t="shared" si="2"/>
        <v>8004</v>
      </c>
      <c r="Y15" s="33">
        <f t="shared" si="2"/>
        <v>6879</v>
      </c>
      <c r="Z15" s="37"/>
      <c r="AA15" s="19">
        <f t="shared" si="6"/>
        <v>41057</v>
      </c>
      <c r="AB15" s="34"/>
      <c r="AC15" s="35"/>
      <c r="AD15" s="38">
        <f t="shared" si="3"/>
        <v>2.63089817880795E-2</v>
      </c>
      <c r="AE15" s="38">
        <f t="shared" si="3"/>
        <v>3.5316490084216223E-3</v>
      </c>
      <c r="AF15" s="38">
        <f t="shared" si="3"/>
        <v>-9.4022627945009596E-3</v>
      </c>
      <c r="AG15" s="38">
        <f t="shared" si="3"/>
        <v>3.0714271627754863E-2</v>
      </c>
      <c r="AH15" s="38">
        <f t="shared" si="3"/>
        <v>2.153062312252807E-2</v>
      </c>
      <c r="AI15" s="38">
        <f t="shared" si="3"/>
        <v>2.3688350886206022E-2</v>
      </c>
      <c r="AJ15" s="38">
        <f t="shared" si="3"/>
        <v>1.4786411243632003E-2</v>
      </c>
      <c r="AK15" s="38">
        <f t="shared" si="3"/>
        <v>9.7543259546979399E-3</v>
      </c>
      <c r="AL15" s="38">
        <f t="shared" si="3"/>
        <v>2.0417065238186316E-2</v>
      </c>
      <c r="AM15" s="38">
        <f t="shared" si="3"/>
        <v>1.7196253271637874E-2</v>
      </c>
      <c r="AN15" s="39"/>
      <c r="AO15" s="25">
        <f t="shared" si="7"/>
        <v>0.11222328215585042</v>
      </c>
    </row>
    <row r="16" spans="1:41" s="40" customFormat="1" outlineLevel="1">
      <c r="A16" s="48" t="s">
        <v>20</v>
      </c>
      <c r="B16" s="49"/>
      <c r="C16" s="50">
        <v>123100</v>
      </c>
      <c r="D16" s="50">
        <v>113274</v>
      </c>
      <c r="E16" s="50">
        <v>109908</v>
      </c>
      <c r="F16" s="50">
        <v>105407</v>
      </c>
      <c r="G16" s="50">
        <v>97659</v>
      </c>
      <c r="H16" s="50">
        <v>99640</v>
      </c>
      <c r="I16" s="50">
        <v>102076</v>
      </c>
      <c r="J16" s="50">
        <v>103481</v>
      </c>
      <c r="K16" s="50">
        <v>104208</v>
      </c>
      <c r="L16" s="50">
        <v>106201</v>
      </c>
      <c r="M16" s="122">
        <v>108123</v>
      </c>
      <c r="N16" s="34"/>
      <c r="O16" s="35"/>
      <c r="P16" s="33">
        <f t="shared" si="2"/>
        <v>-9826</v>
      </c>
      <c r="Q16" s="33">
        <f t="shared" si="2"/>
        <v>-3366</v>
      </c>
      <c r="R16" s="33">
        <f t="shared" si="2"/>
        <v>-4501</v>
      </c>
      <c r="S16" s="33">
        <f t="shared" si="2"/>
        <v>-7748</v>
      </c>
      <c r="T16" s="33">
        <f t="shared" si="2"/>
        <v>1981</v>
      </c>
      <c r="U16" s="36">
        <f t="shared" si="2"/>
        <v>2436</v>
      </c>
      <c r="V16" s="36">
        <f t="shared" si="2"/>
        <v>1405</v>
      </c>
      <c r="W16" s="33">
        <f t="shared" si="2"/>
        <v>727</v>
      </c>
      <c r="X16" s="33">
        <f t="shared" si="2"/>
        <v>1993</v>
      </c>
      <c r="Y16" s="33">
        <f t="shared" si="2"/>
        <v>1922</v>
      </c>
      <c r="Z16" s="37"/>
      <c r="AA16" s="19">
        <f t="shared" si="6"/>
        <v>10464</v>
      </c>
      <c r="AB16" s="34"/>
      <c r="AC16" s="35"/>
      <c r="AD16" s="38">
        <f t="shared" si="3"/>
        <v>-7.9821283509342034E-2</v>
      </c>
      <c r="AE16" s="38">
        <f t="shared" si="3"/>
        <v>-2.971555696805972E-2</v>
      </c>
      <c r="AF16" s="38">
        <f t="shared" si="3"/>
        <v>-4.0952432943916706E-2</v>
      </c>
      <c r="AG16" s="38">
        <f t="shared" si="3"/>
        <v>-7.3505554659557659E-2</v>
      </c>
      <c r="AH16" s="38">
        <f t="shared" si="3"/>
        <v>2.0284868778095211E-2</v>
      </c>
      <c r="AI16" s="38">
        <f t="shared" si="3"/>
        <v>2.4448012846246536E-2</v>
      </c>
      <c r="AJ16" s="38">
        <f t="shared" si="3"/>
        <v>1.3764254085191441E-2</v>
      </c>
      <c r="AK16" s="38">
        <f t="shared" si="3"/>
        <v>7.025444284457949E-3</v>
      </c>
      <c r="AL16" s="38">
        <f t="shared" si="3"/>
        <v>1.9125211116229002E-2</v>
      </c>
      <c r="AM16" s="38">
        <f t="shared" si="3"/>
        <v>1.8097758024877342E-2</v>
      </c>
      <c r="AN16" s="39"/>
      <c r="AO16" s="25">
        <f t="shared" si="7"/>
        <v>0.1071483427026696</v>
      </c>
    </row>
    <row r="17" spans="1:41" s="40" customFormat="1" outlineLevel="1">
      <c r="A17" s="48" t="s">
        <v>21</v>
      </c>
      <c r="B17" s="49"/>
      <c r="C17" s="50">
        <v>105369</v>
      </c>
      <c r="D17" s="50">
        <v>107493</v>
      </c>
      <c r="E17" s="50">
        <v>106947</v>
      </c>
      <c r="F17" s="50">
        <v>104258</v>
      </c>
      <c r="G17" s="50">
        <v>87778</v>
      </c>
      <c r="H17" s="50">
        <v>89035</v>
      </c>
      <c r="I17" s="50">
        <v>90692</v>
      </c>
      <c r="J17" s="50">
        <v>91966</v>
      </c>
      <c r="K17" s="50">
        <v>93004</v>
      </c>
      <c r="L17" s="50">
        <v>95282</v>
      </c>
      <c r="M17" s="122">
        <v>97436</v>
      </c>
      <c r="N17" s="34"/>
      <c r="O17" s="35"/>
      <c r="P17" s="33">
        <f t="shared" si="2"/>
        <v>2124</v>
      </c>
      <c r="Q17" s="33">
        <f t="shared" si="2"/>
        <v>-546</v>
      </c>
      <c r="R17" s="33">
        <f t="shared" si="2"/>
        <v>-2689</v>
      </c>
      <c r="S17" s="33">
        <f t="shared" si="2"/>
        <v>-16480</v>
      </c>
      <c r="T17" s="33">
        <f t="shared" si="2"/>
        <v>1257</v>
      </c>
      <c r="U17" s="36">
        <f t="shared" si="2"/>
        <v>1657</v>
      </c>
      <c r="V17" s="36">
        <f t="shared" si="2"/>
        <v>1274</v>
      </c>
      <c r="W17" s="33">
        <f t="shared" si="2"/>
        <v>1038</v>
      </c>
      <c r="X17" s="33">
        <f t="shared" si="2"/>
        <v>2278</v>
      </c>
      <c r="Y17" s="33">
        <f t="shared" si="2"/>
        <v>2154</v>
      </c>
      <c r="Z17" s="37"/>
      <c r="AA17" s="19">
        <f t="shared" si="6"/>
        <v>9658</v>
      </c>
      <c r="AB17" s="34"/>
      <c r="AC17" s="35"/>
      <c r="AD17" s="38">
        <f t="shared" si="3"/>
        <v>2.0157731401076129E-2</v>
      </c>
      <c r="AE17" s="38">
        <f t="shared" si="3"/>
        <v>-5.0794005191036051E-3</v>
      </c>
      <c r="AF17" s="38">
        <f t="shared" si="3"/>
        <v>-2.5143295277099909E-2</v>
      </c>
      <c r="AG17" s="38">
        <f t="shared" si="3"/>
        <v>-0.1580694047459188</v>
      </c>
      <c r="AH17" s="38">
        <f t="shared" si="3"/>
        <v>1.4320216910843175E-2</v>
      </c>
      <c r="AI17" s="38">
        <f t="shared" si="3"/>
        <v>1.8610658729713014E-2</v>
      </c>
      <c r="AJ17" s="38">
        <f t="shared" si="3"/>
        <v>1.4047545538746542E-2</v>
      </c>
      <c r="AK17" s="38">
        <f t="shared" si="3"/>
        <v>1.1286779896918508E-2</v>
      </c>
      <c r="AL17" s="38">
        <f t="shared" si="3"/>
        <v>2.4493570169024981E-2</v>
      </c>
      <c r="AM17" s="38">
        <f t="shared" si="3"/>
        <v>2.2606578367372565E-2</v>
      </c>
      <c r="AN17" s="39"/>
      <c r="AO17" s="25">
        <f t="shared" si="7"/>
        <v>0.11002756955045689</v>
      </c>
    </row>
    <row r="18" spans="1:41" s="40" customFormat="1" outlineLevel="1">
      <c r="A18" s="48" t="s">
        <v>22</v>
      </c>
      <c r="B18" s="49"/>
      <c r="C18" s="50">
        <v>82664</v>
      </c>
      <c r="D18" s="50">
        <v>69550</v>
      </c>
      <c r="E18" s="50">
        <v>74564</v>
      </c>
      <c r="F18" s="50">
        <v>70075</v>
      </c>
      <c r="G18" s="50">
        <v>65953</v>
      </c>
      <c r="H18" s="50">
        <v>65262</v>
      </c>
      <c r="I18" s="50">
        <v>55253</v>
      </c>
      <c r="J18" s="50">
        <v>53037</v>
      </c>
      <c r="K18" s="50">
        <v>54077</v>
      </c>
      <c r="L18" s="50">
        <v>59399</v>
      </c>
      <c r="M18" s="122">
        <v>61210</v>
      </c>
      <c r="N18" s="34"/>
      <c r="O18" s="35"/>
      <c r="P18" s="33">
        <f t="shared" si="2"/>
        <v>-13114</v>
      </c>
      <c r="Q18" s="33">
        <f t="shared" si="2"/>
        <v>5014</v>
      </c>
      <c r="R18" s="33">
        <f t="shared" si="2"/>
        <v>-4489</v>
      </c>
      <c r="S18" s="33">
        <f t="shared" si="2"/>
        <v>-4122</v>
      </c>
      <c r="T18" s="33">
        <f t="shared" si="2"/>
        <v>-691</v>
      </c>
      <c r="U18" s="36">
        <f t="shared" si="2"/>
        <v>-10009</v>
      </c>
      <c r="V18" s="36">
        <f t="shared" si="2"/>
        <v>-2216</v>
      </c>
      <c r="W18" s="33">
        <f t="shared" si="2"/>
        <v>1040</v>
      </c>
      <c r="X18" s="33">
        <f t="shared" si="2"/>
        <v>5322</v>
      </c>
      <c r="Y18" s="33">
        <f t="shared" si="2"/>
        <v>1811</v>
      </c>
      <c r="Z18" s="37"/>
      <c r="AA18" s="19">
        <f t="shared" si="6"/>
        <v>-4743</v>
      </c>
      <c r="AB18" s="34"/>
      <c r="AC18" s="35"/>
      <c r="AD18" s="38">
        <f t="shared" si="3"/>
        <v>-0.15864221426497627</v>
      </c>
      <c r="AE18" s="38">
        <f t="shared" si="3"/>
        <v>7.20920201294033E-2</v>
      </c>
      <c r="AF18" s="38">
        <f t="shared" si="3"/>
        <v>-6.0203315272785773E-2</v>
      </c>
      <c r="AG18" s="38">
        <f t="shared" si="3"/>
        <v>-5.882268997502671E-2</v>
      </c>
      <c r="AH18" s="38">
        <f t="shared" si="3"/>
        <v>-1.0477157976134466E-2</v>
      </c>
      <c r="AI18" s="38">
        <f t="shared" si="3"/>
        <v>-0.1533664306947381</v>
      </c>
      <c r="AJ18" s="38">
        <f t="shared" si="3"/>
        <v>-4.0106419560928863E-2</v>
      </c>
      <c r="AK18" s="38">
        <f t="shared" si="3"/>
        <v>1.9608952240888433E-2</v>
      </c>
      <c r="AL18" s="38">
        <f t="shared" si="3"/>
        <v>9.8415222737947783E-2</v>
      </c>
      <c r="AM18" s="38">
        <f t="shared" si="3"/>
        <v>3.0488728766477458E-2</v>
      </c>
      <c r="AN18" s="39"/>
      <c r="AO18" s="25">
        <f t="shared" si="7"/>
        <v>-7.1914848452686031E-2</v>
      </c>
    </row>
    <row r="19" spans="1:41" s="47" customFormat="1">
      <c r="A19" s="45" t="s">
        <v>23</v>
      </c>
      <c r="B19" s="32" t="s">
        <v>24</v>
      </c>
      <c r="C19" s="51">
        <f t="shared" ref="C19:M19" si="11">C20+C21+C22</f>
        <v>1183821</v>
      </c>
      <c r="D19" s="51">
        <f t="shared" si="11"/>
        <v>1191338</v>
      </c>
      <c r="E19" s="51">
        <f t="shared" si="11"/>
        <v>1202443</v>
      </c>
      <c r="F19" s="51">
        <f t="shared" si="11"/>
        <v>1208100</v>
      </c>
      <c r="G19" s="51">
        <f t="shared" si="11"/>
        <v>1214386</v>
      </c>
      <c r="H19" s="51">
        <f t="shared" si="11"/>
        <v>1215863</v>
      </c>
      <c r="I19" s="51">
        <f t="shared" si="11"/>
        <v>1214036</v>
      </c>
      <c r="J19" s="51">
        <f t="shared" si="11"/>
        <v>1214315</v>
      </c>
      <c r="K19" s="51">
        <f t="shared" si="11"/>
        <v>1221009</v>
      </c>
      <c r="L19" s="51">
        <f t="shared" si="11"/>
        <v>1221280</v>
      </c>
      <c r="M19" s="51">
        <f t="shared" si="11"/>
        <v>1226548</v>
      </c>
      <c r="N19" s="46"/>
      <c r="O19" s="52"/>
      <c r="P19" s="51">
        <f t="shared" si="2"/>
        <v>7517</v>
      </c>
      <c r="Q19" s="51">
        <f t="shared" si="2"/>
        <v>11105</v>
      </c>
      <c r="R19" s="51">
        <f t="shared" si="2"/>
        <v>5657</v>
      </c>
      <c r="S19" s="51">
        <f t="shared" si="2"/>
        <v>6286</v>
      </c>
      <c r="T19" s="51">
        <f t="shared" si="2"/>
        <v>1477</v>
      </c>
      <c r="U19" s="53">
        <f t="shared" si="2"/>
        <v>-1827</v>
      </c>
      <c r="V19" s="53">
        <f t="shared" si="2"/>
        <v>279</v>
      </c>
      <c r="W19" s="51">
        <f t="shared" si="2"/>
        <v>6694</v>
      </c>
      <c r="X19" s="51">
        <f t="shared" si="2"/>
        <v>271</v>
      </c>
      <c r="Y19" s="51">
        <f t="shared" si="2"/>
        <v>5268</v>
      </c>
      <c r="Z19" s="54"/>
      <c r="AA19" s="19">
        <f t="shared" si="6"/>
        <v>12162</v>
      </c>
      <c r="AB19" s="46"/>
      <c r="AC19" s="52"/>
      <c r="AD19" s="55">
        <f t="shared" si="3"/>
        <v>6.3497775423817515E-3</v>
      </c>
      <c r="AE19" s="55">
        <f t="shared" si="3"/>
        <v>9.3214520144577762E-3</v>
      </c>
      <c r="AF19" s="55">
        <f t="shared" si="3"/>
        <v>4.7045889077486081E-3</v>
      </c>
      <c r="AG19" s="55">
        <f t="shared" si="3"/>
        <v>5.2032116546643081E-3</v>
      </c>
      <c r="AH19" s="55">
        <f t="shared" si="3"/>
        <v>1.2162524930294794E-3</v>
      </c>
      <c r="AI19" s="55">
        <f t="shared" si="3"/>
        <v>-1.5026363990021663E-3</v>
      </c>
      <c r="AJ19" s="55">
        <f t="shared" si="3"/>
        <v>2.298119660373299E-4</v>
      </c>
      <c r="AK19" s="55">
        <f t="shared" si="3"/>
        <v>5.5125729320646411E-3</v>
      </c>
      <c r="AL19" s="55">
        <f t="shared" si="3"/>
        <v>2.2194758597193776E-4</v>
      </c>
      <c r="AM19" s="55">
        <f t="shared" si="3"/>
        <v>4.3135071400497438E-3</v>
      </c>
      <c r="AN19" s="56"/>
      <c r="AO19" s="25">
        <f t="shared" si="7"/>
        <v>1.0014937589860162E-2</v>
      </c>
    </row>
    <row r="20" spans="1:41" s="40" customFormat="1" outlineLevel="1">
      <c r="A20" s="57" t="s">
        <v>25</v>
      </c>
      <c r="B20" s="58"/>
      <c r="C20" s="50">
        <v>852086</v>
      </c>
      <c r="D20" s="50">
        <v>855121</v>
      </c>
      <c r="E20" s="50">
        <v>862579</v>
      </c>
      <c r="F20" s="50">
        <v>864451</v>
      </c>
      <c r="G20" s="50">
        <v>853397</v>
      </c>
      <c r="H20" s="50">
        <v>851579</v>
      </c>
      <c r="I20" s="50">
        <v>849460</v>
      </c>
      <c r="J20" s="50">
        <v>848886</v>
      </c>
      <c r="K20" s="50">
        <v>853426</v>
      </c>
      <c r="L20" s="50">
        <v>854359</v>
      </c>
      <c r="M20" s="122">
        <v>855499</v>
      </c>
      <c r="N20" s="34"/>
      <c r="O20" s="35"/>
      <c r="P20" s="33">
        <f t="shared" si="2"/>
        <v>3035</v>
      </c>
      <c r="Q20" s="33">
        <f t="shared" si="2"/>
        <v>7458</v>
      </c>
      <c r="R20" s="33">
        <f t="shared" si="2"/>
        <v>1872</v>
      </c>
      <c r="S20" s="33">
        <f t="shared" si="2"/>
        <v>-11054</v>
      </c>
      <c r="T20" s="33">
        <f t="shared" si="2"/>
        <v>-1818</v>
      </c>
      <c r="U20" s="36">
        <f t="shared" si="2"/>
        <v>-2119</v>
      </c>
      <c r="V20" s="36">
        <f t="shared" si="2"/>
        <v>-574</v>
      </c>
      <c r="W20" s="33">
        <f t="shared" si="2"/>
        <v>4540</v>
      </c>
      <c r="X20" s="33">
        <f t="shared" si="2"/>
        <v>933</v>
      </c>
      <c r="Y20" s="33">
        <f t="shared" si="2"/>
        <v>1140</v>
      </c>
      <c r="Z20" s="37"/>
      <c r="AA20" s="19">
        <f t="shared" si="6"/>
        <v>2102</v>
      </c>
      <c r="AB20" s="34"/>
      <c r="AC20" s="35"/>
      <c r="AD20" s="38">
        <f t="shared" si="3"/>
        <v>3.5618470436082905E-3</v>
      </c>
      <c r="AE20" s="38">
        <f t="shared" si="3"/>
        <v>8.7215727364899909E-3</v>
      </c>
      <c r="AF20" s="38">
        <f t="shared" si="3"/>
        <v>2.1702360015720679E-3</v>
      </c>
      <c r="AG20" s="38">
        <f t="shared" si="3"/>
        <v>-1.2787306625823835E-2</v>
      </c>
      <c r="AH20" s="38">
        <f t="shared" si="3"/>
        <v>-2.1303098089165973E-3</v>
      </c>
      <c r="AI20" s="38">
        <f t="shared" si="3"/>
        <v>-2.4883187584475719E-3</v>
      </c>
      <c r="AJ20" s="38">
        <f t="shared" si="3"/>
        <v>-6.7572340074872894E-4</v>
      </c>
      <c r="AK20" s="38">
        <f t="shared" si="3"/>
        <v>5.3481857398991473E-3</v>
      </c>
      <c r="AL20" s="38">
        <f t="shared" si="3"/>
        <v>1.0932406558974428E-3</v>
      </c>
      <c r="AM20" s="38">
        <f t="shared" si="3"/>
        <v>1.3343336934472649E-3</v>
      </c>
      <c r="AN20" s="39"/>
      <c r="AO20" s="25">
        <f t="shared" si="7"/>
        <v>2.463097479836529E-3</v>
      </c>
    </row>
    <row r="21" spans="1:41" s="40" customFormat="1" outlineLevel="1">
      <c r="A21" s="59" t="s">
        <v>26</v>
      </c>
      <c r="B21" s="60"/>
      <c r="C21" s="50">
        <v>244040</v>
      </c>
      <c r="D21" s="50">
        <v>245917</v>
      </c>
      <c r="E21" s="50">
        <v>248556</v>
      </c>
      <c r="F21" s="50">
        <v>250406</v>
      </c>
      <c r="G21" s="50">
        <v>265032</v>
      </c>
      <c r="H21" s="50">
        <v>265987</v>
      </c>
      <c r="I21" s="50">
        <v>266891</v>
      </c>
      <c r="J21" s="50">
        <v>267872</v>
      </c>
      <c r="K21" s="50">
        <v>269847</v>
      </c>
      <c r="L21" s="50">
        <v>268879</v>
      </c>
      <c r="M21" s="122">
        <v>272684</v>
      </c>
      <c r="N21" s="34"/>
      <c r="O21" s="35"/>
      <c r="P21" s="61">
        <f t="shared" si="2"/>
        <v>1877</v>
      </c>
      <c r="Q21" s="61">
        <f t="shared" si="2"/>
        <v>2639</v>
      </c>
      <c r="R21" s="61">
        <f t="shared" si="2"/>
        <v>1850</v>
      </c>
      <c r="S21" s="61">
        <f t="shared" si="2"/>
        <v>14626</v>
      </c>
      <c r="T21" s="61">
        <f t="shared" si="2"/>
        <v>955</v>
      </c>
      <c r="U21" s="62">
        <f t="shared" si="2"/>
        <v>904</v>
      </c>
      <c r="V21" s="62">
        <f t="shared" si="2"/>
        <v>981</v>
      </c>
      <c r="W21" s="61">
        <f t="shared" si="2"/>
        <v>1975</v>
      </c>
      <c r="X21" s="61">
        <f t="shared" si="2"/>
        <v>-968</v>
      </c>
      <c r="Y21" s="61">
        <f t="shared" si="2"/>
        <v>3805</v>
      </c>
      <c r="Z21" s="37"/>
      <c r="AA21" s="19">
        <f t="shared" si="6"/>
        <v>7652</v>
      </c>
      <c r="AB21" s="34"/>
      <c r="AC21" s="35"/>
      <c r="AD21" s="38">
        <f t="shared" si="3"/>
        <v>7.6913620717915521E-3</v>
      </c>
      <c r="AE21" s="38">
        <f t="shared" si="3"/>
        <v>1.0731262987105472E-2</v>
      </c>
      <c r="AF21" s="38">
        <f t="shared" si="3"/>
        <v>7.442990714366271E-3</v>
      </c>
      <c r="AG21" s="38">
        <f t="shared" si="3"/>
        <v>5.8409143550873344E-2</v>
      </c>
      <c r="AH21" s="38">
        <f t="shared" si="3"/>
        <v>3.6033384647891076E-3</v>
      </c>
      <c r="AI21" s="38">
        <f t="shared" si="3"/>
        <v>3.3986623406407901E-3</v>
      </c>
      <c r="AJ21" s="38">
        <f t="shared" si="3"/>
        <v>3.6756578528314154E-3</v>
      </c>
      <c r="AK21" s="38">
        <f t="shared" si="3"/>
        <v>7.3729243817943768E-3</v>
      </c>
      <c r="AL21" s="38">
        <f t="shared" si="3"/>
        <v>-3.5872179420189942E-3</v>
      </c>
      <c r="AM21" s="38">
        <f t="shared" si="3"/>
        <v>1.4151346888377381E-2</v>
      </c>
      <c r="AN21" s="39"/>
      <c r="AO21" s="25">
        <f t="shared" si="7"/>
        <v>2.8871985269703249E-2</v>
      </c>
    </row>
    <row r="22" spans="1:41" s="40" customFormat="1" outlineLevel="1">
      <c r="A22" s="63" t="s">
        <v>27</v>
      </c>
      <c r="B22" s="64"/>
      <c r="C22" s="50">
        <v>87695</v>
      </c>
      <c r="D22" s="50">
        <v>90300</v>
      </c>
      <c r="E22" s="50">
        <v>91308</v>
      </c>
      <c r="F22" s="50">
        <v>93243</v>
      </c>
      <c r="G22" s="50">
        <v>95957</v>
      </c>
      <c r="H22" s="50">
        <v>98297</v>
      </c>
      <c r="I22" s="50">
        <v>97685</v>
      </c>
      <c r="J22" s="50">
        <v>97557</v>
      </c>
      <c r="K22" s="50">
        <v>97736</v>
      </c>
      <c r="L22" s="50">
        <v>98042</v>
      </c>
      <c r="M22" s="122">
        <v>98365</v>
      </c>
      <c r="N22" s="34"/>
      <c r="O22" s="35"/>
      <c r="P22" s="33">
        <f t="shared" si="2"/>
        <v>2605</v>
      </c>
      <c r="Q22" s="33">
        <f t="shared" si="2"/>
        <v>1008</v>
      </c>
      <c r="R22" s="33">
        <f t="shared" si="2"/>
        <v>1935</v>
      </c>
      <c r="S22" s="33">
        <f t="shared" si="2"/>
        <v>2714</v>
      </c>
      <c r="T22" s="33">
        <f t="shared" si="2"/>
        <v>2340</v>
      </c>
      <c r="U22" s="33">
        <f t="shared" si="2"/>
        <v>-612</v>
      </c>
      <c r="V22" s="33">
        <f t="shared" si="2"/>
        <v>-128</v>
      </c>
      <c r="W22" s="33">
        <f t="shared" si="2"/>
        <v>179</v>
      </c>
      <c r="X22" s="33">
        <f t="shared" si="2"/>
        <v>306</v>
      </c>
      <c r="Y22" s="33">
        <f t="shared" si="2"/>
        <v>323</v>
      </c>
      <c r="Z22" s="37"/>
      <c r="AA22" s="19">
        <f t="shared" si="6"/>
        <v>2408</v>
      </c>
      <c r="AB22" s="34"/>
      <c r="AC22" s="35"/>
      <c r="AD22" s="38">
        <f t="shared" si="3"/>
        <v>2.9705228348252399E-2</v>
      </c>
      <c r="AE22" s="38">
        <f t="shared" si="3"/>
        <v>1.1162790697674341E-2</v>
      </c>
      <c r="AF22" s="38">
        <f t="shared" si="3"/>
        <v>2.1192009462478678E-2</v>
      </c>
      <c r="AG22" s="38">
        <f t="shared" si="3"/>
        <v>2.9106742597299506E-2</v>
      </c>
      <c r="AH22" s="38">
        <f t="shared" si="3"/>
        <v>2.4385922861281717E-2</v>
      </c>
      <c r="AI22" s="38">
        <f t="shared" si="3"/>
        <v>-6.2260292786148197E-3</v>
      </c>
      <c r="AJ22" s="38">
        <f t="shared" si="3"/>
        <v>-1.3103342376004079E-3</v>
      </c>
      <c r="AK22" s="38">
        <f t="shared" si="3"/>
        <v>1.8348247691093444E-3</v>
      </c>
      <c r="AL22" s="38">
        <f t="shared" si="3"/>
        <v>3.1308831955472183E-3</v>
      </c>
      <c r="AM22" s="38">
        <f t="shared" si="3"/>
        <v>3.2945064360172527E-3</v>
      </c>
      <c r="AN22" s="39"/>
      <c r="AO22" s="25">
        <f t="shared" si="7"/>
        <v>2.5094573611096571E-2</v>
      </c>
    </row>
    <row r="23" spans="1:41" s="40" customFormat="1">
      <c r="B23" s="2"/>
      <c r="C23" s="65"/>
      <c r="D23" s="65"/>
      <c r="E23" s="65"/>
      <c r="F23" s="65"/>
      <c r="G23" s="65"/>
      <c r="H23" s="65"/>
      <c r="I23" s="65"/>
      <c r="J23" s="65"/>
      <c r="K23" s="65"/>
      <c r="L23" s="65"/>
      <c r="M23" s="123"/>
      <c r="N23" s="34"/>
      <c r="O23" s="65"/>
      <c r="P23" s="65"/>
      <c r="Q23" s="65"/>
      <c r="R23" s="65"/>
      <c r="S23" s="65"/>
      <c r="T23" s="65"/>
      <c r="U23" s="65"/>
      <c r="V23" s="65"/>
      <c r="W23" s="65"/>
      <c r="X23" s="65"/>
      <c r="Y23" s="65"/>
      <c r="Z23" s="66"/>
      <c r="AA23" s="65"/>
      <c r="AB23" s="34"/>
      <c r="AC23" s="65"/>
      <c r="AD23" s="65"/>
      <c r="AE23" s="65"/>
      <c r="AF23" s="65"/>
      <c r="AG23" s="65"/>
      <c r="AH23" s="65"/>
      <c r="AI23" s="65"/>
      <c r="AJ23" s="65"/>
      <c r="AK23" s="65"/>
      <c r="AL23" s="65"/>
      <c r="AM23" s="65"/>
      <c r="AN23" s="66"/>
      <c r="AO23" s="65"/>
    </row>
    <row r="24" spans="1:41" s="40" customFormat="1">
      <c r="B24" s="2"/>
      <c r="C24" s="65"/>
      <c r="D24" s="65"/>
      <c r="E24" s="65"/>
      <c r="F24" s="65"/>
      <c r="G24" s="65"/>
      <c r="H24" s="65"/>
      <c r="I24" s="65"/>
      <c r="J24" s="65"/>
      <c r="K24" s="65"/>
      <c r="L24" s="65"/>
      <c r="M24" s="124"/>
      <c r="N24" s="34"/>
      <c r="O24" s="65"/>
      <c r="P24" s="65"/>
      <c r="Q24" s="65"/>
      <c r="R24" s="65"/>
      <c r="S24" s="65"/>
      <c r="T24" s="65"/>
      <c r="U24" s="65"/>
      <c r="V24" s="65"/>
      <c r="W24" s="65"/>
      <c r="X24" s="65"/>
      <c r="Y24" s="65"/>
      <c r="Z24" s="66"/>
      <c r="AA24" s="65"/>
      <c r="AB24" s="34"/>
      <c r="AC24" s="65"/>
      <c r="AD24" s="65"/>
      <c r="AE24" s="65"/>
      <c r="AF24" s="65"/>
      <c r="AG24" s="65"/>
      <c r="AH24" s="65"/>
      <c r="AI24" s="65"/>
      <c r="AJ24" s="65"/>
      <c r="AK24" s="65"/>
      <c r="AL24" s="65"/>
      <c r="AM24" s="65"/>
      <c r="AN24" s="66"/>
      <c r="AO24" s="65"/>
    </row>
    <row r="25" spans="1:41" s="40" customFormat="1">
      <c r="B25" s="2"/>
      <c r="C25" s="67"/>
      <c r="D25" s="65"/>
      <c r="E25" s="65"/>
      <c r="F25" s="65"/>
      <c r="G25" s="65"/>
      <c r="H25" s="65"/>
      <c r="I25" s="65"/>
      <c r="J25" s="65"/>
      <c r="K25" s="65"/>
      <c r="L25" s="65"/>
      <c r="M25" s="123"/>
      <c r="N25" s="34"/>
      <c r="O25" s="65"/>
      <c r="P25" s="65"/>
      <c r="Q25" s="65"/>
      <c r="R25" s="65"/>
      <c r="S25" s="65"/>
      <c r="T25" s="65"/>
      <c r="U25" s="65"/>
      <c r="V25" s="65"/>
      <c r="W25" s="65"/>
      <c r="X25" s="65"/>
      <c r="Y25" s="65"/>
      <c r="Z25" s="66"/>
      <c r="AA25" s="65"/>
      <c r="AB25" s="34"/>
      <c r="AC25" s="65"/>
      <c r="AD25" s="65"/>
      <c r="AE25" s="65"/>
      <c r="AF25" s="65"/>
      <c r="AG25" s="65"/>
      <c r="AH25" s="65"/>
      <c r="AI25" s="65"/>
      <c r="AJ25" s="65"/>
      <c r="AK25" s="65"/>
      <c r="AL25" s="65"/>
      <c r="AM25" s="65"/>
      <c r="AN25" s="66"/>
      <c r="AO25" s="65"/>
    </row>
    <row r="26" spans="1:41" s="40" customFormat="1">
      <c r="A26" s="68" t="s">
        <v>28</v>
      </c>
      <c r="B26" s="2"/>
      <c r="C26" s="69"/>
      <c r="D26" s="69"/>
      <c r="E26" s="69"/>
      <c r="F26" s="69"/>
      <c r="G26" s="69"/>
      <c r="H26" s="69"/>
      <c r="I26" s="69"/>
      <c r="J26" s="69"/>
      <c r="K26" s="69"/>
      <c r="L26" s="69"/>
      <c r="M26" s="125"/>
      <c r="N26" s="34"/>
      <c r="O26" s="65"/>
      <c r="P26" s="65"/>
      <c r="Q26" s="65"/>
      <c r="R26" s="65"/>
      <c r="S26" s="65"/>
      <c r="T26" s="65"/>
      <c r="U26" s="65"/>
      <c r="V26" s="65"/>
      <c r="W26" s="65"/>
      <c r="X26" s="65"/>
      <c r="Y26" s="65"/>
      <c r="Z26" s="66"/>
      <c r="AA26" s="65"/>
      <c r="AB26" s="34"/>
      <c r="AC26" s="65"/>
      <c r="AD26" s="65"/>
      <c r="AE26" s="65"/>
      <c r="AF26" s="65"/>
      <c r="AG26" s="65"/>
      <c r="AH26" s="65"/>
      <c r="AI26" s="65"/>
      <c r="AJ26" s="65"/>
      <c r="AK26" s="65"/>
      <c r="AL26" s="65"/>
      <c r="AM26" s="65"/>
      <c r="AN26" s="66"/>
      <c r="AO26" s="65"/>
    </row>
    <row r="27" spans="1:41" s="40" customFormat="1">
      <c r="A27" s="70" t="s">
        <v>29</v>
      </c>
      <c r="B27" s="71" t="s">
        <v>30</v>
      </c>
      <c r="C27" s="51">
        <f t="shared" ref="C27:L27" si="12">C6+C10</f>
        <v>752961</v>
      </c>
      <c r="D27" s="51">
        <f t="shared" si="12"/>
        <v>754428</v>
      </c>
      <c r="E27" s="51">
        <f t="shared" si="12"/>
        <v>755658</v>
      </c>
      <c r="F27" s="51">
        <f t="shared" si="12"/>
        <v>746077</v>
      </c>
      <c r="G27" s="53">
        <f t="shared" si="12"/>
        <v>756718</v>
      </c>
      <c r="H27" s="51">
        <f t="shared" si="12"/>
        <v>752321</v>
      </c>
      <c r="I27" s="51">
        <f t="shared" si="12"/>
        <v>747200</v>
      </c>
      <c r="J27" s="51">
        <f t="shared" si="12"/>
        <v>748514</v>
      </c>
      <c r="K27" s="51">
        <f t="shared" si="12"/>
        <v>746644</v>
      </c>
      <c r="L27" s="51">
        <f t="shared" si="12"/>
        <v>749908</v>
      </c>
      <c r="M27" s="51">
        <f t="shared" ref="M27" si="13">M6+M10</f>
        <v>747032</v>
      </c>
      <c r="N27" s="46"/>
      <c r="O27" s="52"/>
      <c r="P27" s="19">
        <f t="shared" ref="P27:Y43" si="14">IF(D27&gt;0,D27-C27,"")</f>
        <v>1467</v>
      </c>
      <c r="Q27" s="19">
        <f t="shared" si="14"/>
        <v>1230</v>
      </c>
      <c r="R27" s="19">
        <f t="shared" si="14"/>
        <v>-9581</v>
      </c>
      <c r="S27" s="30">
        <f t="shared" si="14"/>
        <v>10641</v>
      </c>
      <c r="T27" s="19">
        <f t="shared" si="14"/>
        <v>-4397</v>
      </c>
      <c r="U27" s="19">
        <f t="shared" si="14"/>
        <v>-5121</v>
      </c>
      <c r="V27" s="19">
        <f t="shared" si="14"/>
        <v>1314</v>
      </c>
      <c r="W27" s="19">
        <f t="shared" si="14"/>
        <v>-1870</v>
      </c>
      <c r="X27" s="19">
        <f t="shared" si="14"/>
        <v>3264</v>
      </c>
      <c r="Y27" s="19">
        <f t="shared" si="14"/>
        <v>-2876</v>
      </c>
      <c r="Z27" s="24"/>
      <c r="AA27" s="19">
        <f>M27-$G27</f>
        <v>-9686</v>
      </c>
      <c r="AB27" s="46"/>
      <c r="AC27" s="52"/>
      <c r="AD27" s="25">
        <f t="shared" ref="AD27:AM43" si="15">IF(D27&gt;0,IFERROR(D27/C27-1, 0),"")</f>
        <v>1.9483080797013663E-3</v>
      </c>
      <c r="AE27" s="25">
        <f t="shared" si="15"/>
        <v>1.6303742703080992E-3</v>
      </c>
      <c r="AF27" s="25">
        <f t="shared" si="15"/>
        <v>-1.2679016168690049E-2</v>
      </c>
      <c r="AG27" s="25">
        <f t="shared" si="15"/>
        <v>1.4262602921682355E-2</v>
      </c>
      <c r="AH27" s="25">
        <f t="shared" si="15"/>
        <v>-5.8106190152737991E-3</v>
      </c>
      <c r="AI27" s="25">
        <f t="shared" si="15"/>
        <v>-6.8069348057544499E-3</v>
      </c>
      <c r="AJ27" s="25">
        <f t="shared" si="15"/>
        <v>1.7585653104925658E-3</v>
      </c>
      <c r="AK27" s="25">
        <f t="shared" si="15"/>
        <v>-2.4982832652428177E-3</v>
      </c>
      <c r="AL27" s="25">
        <f t="shared" si="15"/>
        <v>4.3715612795387493E-3</v>
      </c>
      <c r="AM27" s="25">
        <f t="shared" si="15"/>
        <v>-3.8351371101521536E-3</v>
      </c>
      <c r="AN27" s="26"/>
      <c r="AO27" s="25">
        <f>IF(M27&gt;0,IFERROR(M27/$G27-1, 0),"")</f>
        <v>-1.2800012686363993E-2</v>
      </c>
    </row>
    <row r="28" spans="1:41" s="40" customFormat="1" outlineLevel="1">
      <c r="A28" s="72" t="s">
        <v>31</v>
      </c>
      <c r="B28" s="71"/>
      <c r="C28" s="33">
        <f>C29+C30</f>
        <v>279268</v>
      </c>
      <c r="D28" s="33">
        <f t="shared" ref="D28:L28" si="16">D29+D30</f>
        <v>285266</v>
      </c>
      <c r="E28" s="33">
        <f t="shared" si="16"/>
        <v>290293</v>
      </c>
      <c r="F28" s="33">
        <f t="shared" si="16"/>
        <v>286363</v>
      </c>
      <c r="G28" s="36">
        <f t="shared" si="16"/>
        <v>301664</v>
      </c>
      <c r="H28" s="33">
        <f t="shared" si="16"/>
        <v>303899</v>
      </c>
      <c r="I28" s="33">
        <f t="shared" si="16"/>
        <v>297653</v>
      </c>
      <c r="J28" s="33">
        <f t="shared" si="16"/>
        <v>296742</v>
      </c>
      <c r="K28" s="33">
        <f t="shared" si="16"/>
        <v>299909</v>
      </c>
      <c r="L28" s="33">
        <f t="shared" si="16"/>
        <v>301843</v>
      </c>
      <c r="M28" s="33">
        <f t="shared" ref="M28" si="17">M29+M30</f>
        <v>299909</v>
      </c>
      <c r="N28" s="34"/>
      <c r="O28" s="35"/>
      <c r="P28" s="73">
        <f t="shared" si="14"/>
        <v>5998</v>
      </c>
      <c r="Q28" s="73">
        <f t="shared" si="14"/>
        <v>5027</v>
      </c>
      <c r="R28" s="73">
        <f t="shared" si="14"/>
        <v>-3930</v>
      </c>
      <c r="S28" s="74">
        <f t="shared" si="14"/>
        <v>15301</v>
      </c>
      <c r="T28" s="73">
        <f t="shared" si="14"/>
        <v>2235</v>
      </c>
      <c r="U28" s="73">
        <f t="shared" si="14"/>
        <v>-6246</v>
      </c>
      <c r="V28" s="73">
        <f t="shared" si="14"/>
        <v>-911</v>
      </c>
      <c r="W28" s="73">
        <f t="shared" si="14"/>
        <v>3167</v>
      </c>
      <c r="X28" s="73">
        <f t="shared" si="14"/>
        <v>1934</v>
      </c>
      <c r="Y28" s="73">
        <f t="shared" si="14"/>
        <v>-1934</v>
      </c>
      <c r="Z28" s="75"/>
      <c r="AA28" s="19">
        <f t="shared" ref="AA28:AA43" si="18">M28-$G28</f>
        <v>-1755</v>
      </c>
      <c r="AB28" s="34"/>
      <c r="AC28" s="35"/>
      <c r="AD28" s="76">
        <f t="shared" si="15"/>
        <v>2.147757709440401E-2</v>
      </c>
      <c r="AE28" s="76">
        <f t="shared" si="15"/>
        <v>1.7622149152019428E-2</v>
      </c>
      <c r="AF28" s="76">
        <f t="shared" si="15"/>
        <v>-1.3538046043135687E-2</v>
      </c>
      <c r="AG28" s="76">
        <f t="shared" si="15"/>
        <v>5.343218223024615E-2</v>
      </c>
      <c r="AH28" s="76">
        <f t="shared" si="15"/>
        <v>7.4089052720907045E-3</v>
      </c>
      <c r="AI28" s="76">
        <f t="shared" si="15"/>
        <v>-2.0552881055877159E-2</v>
      </c>
      <c r="AJ28" s="76">
        <f t="shared" si="15"/>
        <v>-3.0606108455147885E-3</v>
      </c>
      <c r="AK28" s="76">
        <f t="shared" si="15"/>
        <v>1.0672570785396074E-2</v>
      </c>
      <c r="AL28" s="76">
        <f t="shared" si="15"/>
        <v>6.4486227489004566E-3</v>
      </c>
      <c r="AM28" s="76">
        <f t="shared" si="15"/>
        <v>-6.4073044596031359E-3</v>
      </c>
      <c r="AN28" s="77"/>
      <c r="AO28" s="25">
        <f t="shared" ref="AO28:AO43" si="19">IF(M28&gt;0,IFERROR(M28/$G28-1, 0),"")</f>
        <v>-5.8177309854672288E-3</v>
      </c>
    </row>
    <row r="29" spans="1:41" s="40" customFormat="1" outlineLevel="1">
      <c r="A29" s="63" t="s">
        <v>6</v>
      </c>
      <c r="B29" s="64"/>
      <c r="C29" s="50">
        <v>273419</v>
      </c>
      <c r="D29" s="50">
        <v>278724</v>
      </c>
      <c r="E29" s="50">
        <v>283492</v>
      </c>
      <c r="F29" s="50">
        <v>279017</v>
      </c>
      <c r="G29" s="78">
        <v>293456</v>
      </c>
      <c r="H29" s="50">
        <v>295546</v>
      </c>
      <c r="I29" s="50">
        <v>289281</v>
      </c>
      <c r="J29" s="50">
        <v>288248</v>
      </c>
      <c r="K29" s="50">
        <v>291329</v>
      </c>
      <c r="L29" s="50">
        <v>293236</v>
      </c>
      <c r="M29" s="122">
        <v>291273</v>
      </c>
      <c r="N29" s="34"/>
      <c r="O29" s="35"/>
      <c r="P29" s="73">
        <f t="shared" si="14"/>
        <v>5305</v>
      </c>
      <c r="Q29" s="73">
        <f t="shared" si="14"/>
        <v>4768</v>
      </c>
      <c r="R29" s="73">
        <f t="shared" si="14"/>
        <v>-4475</v>
      </c>
      <c r="S29" s="74">
        <f t="shared" si="14"/>
        <v>14439</v>
      </c>
      <c r="T29" s="73">
        <f t="shared" si="14"/>
        <v>2090</v>
      </c>
      <c r="U29" s="73">
        <f t="shared" si="14"/>
        <v>-6265</v>
      </c>
      <c r="V29" s="73">
        <f t="shared" si="14"/>
        <v>-1033</v>
      </c>
      <c r="W29" s="73">
        <f t="shared" si="14"/>
        <v>3081</v>
      </c>
      <c r="X29" s="73">
        <f t="shared" si="14"/>
        <v>1907</v>
      </c>
      <c r="Y29" s="73">
        <f t="shared" si="14"/>
        <v>-1963</v>
      </c>
      <c r="Z29" s="75"/>
      <c r="AA29" s="19">
        <f t="shared" si="18"/>
        <v>-2183</v>
      </c>
      <c r="AB29" s="34"/>
      <c r="AC29" s="35"/>
      <c r="AD29" s="76">
        <f t="shared" si="15"/>
        <v>1.9402455571851274E-2</v>
      </c>
      <c r="AE29" s="76">
        <f t="shared" si="15"/>
        <v>1.7106528321924275E-2</v>
      </c>
      <c r="AF29" s="76">
        <f t="shared" si="15"/>
        <v>-1.5785277891439575E-2</v>
      </c>
      <c r="AG29" s="76">
        <f t="shared" si="15"/>
        <v>5.1749534974571354E-2</v>
      </c>
      <c r="AH29" s="76">
        <f t="shared" si="15"/>
        <v>7.1220217000163011E-3</v>
      </c>
      <c r="AI29" s="76">
        <f t="shared" si="15"/>
        <v>-2.1198053771663283E-2</v>
      </c>
      <c r="AJ29" s="76">
        <f t="shared" si="15"/>
        <v>-3.570922390340181E-3</v>
      </c>
      <c r="AK29" s="76">
        <f t="shared" si="15"/>
        <v>1.068871249757164E-2</v>
      </c>
      <c r="AL29" s="76">
        <f t="shared" si="15"/>
        <v>6.5458639544981878E-3</v>
      </c>
      <c r="AM29" s="76">
        <f t="shared" si="15"/>
        <v>-6.6942667339616735E-3</v>
      </c>
      <c r="AN29" s="77"/>
      <c r="AO29" s="25">
        <f t="shared" si="19"/>
        <v>-7.43893462733769E-3</v>
      </c>
    </row>
    <row r="30" spans="1:41" s="40" customFormat="1" outlineLevel="1">
      <c r="A30" s="63" t="s">
        <v>32</v>
      </c>
      <c r="B30" s="64"/>
      <c r="C30" s="50">
        <v>5849</v>
      </c>
      <c r="D30" s="50">
        <v>6542</v>
      </c>
      <c r="E30" s="50">
        <v>6801</v>
      </c>
      <c r="F30" s="50">
        <v>7346</v>
      </c>
      <c r="G30" s="78">
        <v>8208</v>
      </c>
      <c r="H30" s="50">
        <v>8353</v>
      </c>
      <c r="I30" s="50">
        <v>8372</v>
      </c>
      <c r="J30" s="50">
        <v>8494</v>
      </c>
      <c r="K30" s="50">
        <v>8580</v>
      </c>
      <c r="L30" s="50">
        <v>8607</v>
      </c>
      <c r="M30" s="122">
        <v>8636</v>
      </c>
      <c r="N30" s="34"/>
      <c r="O30" s="35"/>
      <c r="P30" s="73">
        <f t="shared" si="14"/>
        <v>693</v>
      </c>
      <c r="Q30" s="73">
        <f t="shared" si="14"/>
        <v>259</v>
      </c>
      <c r="R30" s="73">
        <f t="shared" si="14"/>
        <v>545</v>
      </c>
      <c r="S30" s="74">
        <f t="shared" si="14"/>
        <v>862</v>
      </c>
      <c r="T30" s="73">
        <f t="shared" si="14"/>
        <v>145</v>
      </c>
      <c r="U30" s="73">
        <f t="shared" si="14"/>
        <v>19</v>
      </c>
      <c r="V30" s="73">
        <f t="shared" si="14"/>
        <v>122</v>
      </c>
      <c r="W30" s="73">
        <f t="shared" si="14"/>
        <v>86</v>
      </c>
      <c r="X30" s="73">
        <f t="shared" si="14"/>
        <v>27</v>
      </c>
      <c r="Y30" s="73">
        <f t="shared" si="14"/>
        <v>29</v>
      </c>
      <c r="Z30" s="75"/>
      <c r="AA30" s="19">
        <f t="shared" si="18"/>
        <v>428</v>
      </c>
      <c r="AB30" s="34"/>
      <c r="AC30" s="35"/>
      <c r="AD30" s="76">
        <f t="shared" si="15"/>
        <v>0.11848179175927509</v>
      </c>
      <c r="AE30" s="76">
        <f t="shared" si="15"/>
        <v>3.9590339345765724E-2</v>
      </c>
      <c r="AF30" s="76">
        <f t="shared" si="15"/>
        <v>8.0135274224378827E-2</v>
      </c>
      <c r="AG30" s="76">
        <f t="shared" si="15"/>
        <v>0.11734277157636819</v>
      </c>
      <c r="AH30" s="76">
        <f t="shared" si="15"/>
        <v>1.7665692007797329E-2</v>
      </c>
      <c r="AI30" s="76">
        <f t="shared" si="15"/>
        <v>2.2746318687896228E-3</v>
      </c>
      <c r="AJ30" s="76">
        <f t="shared" si="15"/>
        <v>1.4572384137601535E-2</v>
      </c>
      <c r="AK30" s="76">
        <f t="shared" si="15"/>
        <v>1.0124793972215773E-2</v>
      </c>
      <c r="AL30" s="76">
        <f t="shared" si="15"/>
        <v>3.1468531468532568E-3</v>
      </c>
      <c r="AM30" s="76">
        <f t="shared" si="15"/>
        <v>3.3693505286394032E-3</v>
      </c>
      <c r="AN30" s="77"/>
      <c r="AO30" s="25">
        <f t="shared" si="19"/>
        <v>5.2144249512670493E-2</v>
      </c>
    </row>
    <row r="31" spans="1:41" s="40" customFormat="1" outlineLevel="1">
      <c r="A31" s="72" t="s">
        <v>33</v>
      </c>
      <c r="B31" s="71"/>
      <c r="C31" s="33">
        <f t="shared" ref="C31:M31" si="20">C32+C33</f>
        <v>473693</v>
      </c>
      <c r="D31" s="33">
        <f t="shared" si="20"/>
        <v>469162</v>
      </c>
      <c r="E31" s="33">
        <f t="shared" si="20"/>
        <v>465365</v>
      </c>
      <c r="F31" s="33">
        <f t="shared" si="20"/>
        <v>459714</v>
      </c>
      <c r="G31" s="36">
        <f t="shared" si="20"/>
        <v>455054</v>
      </c>
      <c r="H31" s="33">
        <f t="shared" si="20"/>
        <v>448422</v>
      </c>
      <c r="I31" s="33">
        <f t="shared" si="20"/>
        <v>449547</v>
      </c>
      <c r="J31" s="33">
        <f t="shared" si="20"/>
        <v>451772</v>
      </c>
      <c r="K31" s="33">
        <f t="shared" si="20"/>
        <v>446735</v>
      </c>
      <c r="L31" s="33">
        <f t="shared" si="20"/>
        <v>448065</v>
      </c>
      <c r="M31" s="33">
        <f t="shared" si="20"/>
        <v>447123</v>
      </c>
      <c r="N31" s="34"/>
      <c r="O31" s="35"/>
      <c r="P31" s="73">
        <f t="shared" si="14"/>
        <v>-4531</v>
      </c>
      <c r="Q31" s="73">
        <f t="shared" si="14"/>
        <v>-3797</v>
      </c>
      <c r="R31" s="73">
        <f t="shared" si="14"/>
        <v>-5651</v>
      </c>
      <c r="S31" s="74">
        <f t="shared" si="14"/>
        <v>-4660</v>
      </c>
      <c r="T31" s="73">
        <f t="shared" si="14"/>
        <v>-6632</v>
      </c>
      <c r="U31" s="73">
        <f t="shared" si="14"/>
        <v>1125</v>
      </c>
      <c r="V31" s="73">
        <f t="shared" si="14"/>
        <v>2225</v>
      </c>
      <c r="W31" s="73">
        <f t="shared" si="14"/>
        <v>-5037</v>
      </c>
      <c r="X31" s="73">
        <f t="shared" si="14"/>
        <v>1330</v>
      </c>
      <c r="Y31" s="73">
        <f t="shared" si="14"/>
        <v>-942</v>
      </c>
      <c r="Z31" s="75"/>
      <c r="AA31" s="19">
        <f t="shared" si="18"/>
        <v>-7931</v>
      </c>
      <c r="AB31" s="34"/>
      <c r="AC31" s="35"/>
      <c r="AD31" s="76">
        <f t="shared" si="15"/>
        <v>-9.5652669556020031E-3</v>
      </c>
      <c r="AE31" s="76">
        <f t="shared" si="15"/>
        <v>-8.0931533244380516E-3</v>
      </c>
      <c r="AF31" s="76">
        <f t="shared" si="15"/>
        <v>-1.2143156447089964E-2</v>
      </c>
      <c r="AG31" s="76">
        <f t="shared" si="15"/>
        <v>-1.0136737188773837E-2</v>
      </c>
      <c r="AH31" s="76">
        <f t="shared" si="15"/>
        <v>-1.4574094503070012E-2</v>
      </c>
      <c r="AI31" s="76">
        <f t="shared" si="15"/>
        <v>2.5087975166249166E-3</v>
      </c>
      <c r="AJ31" s="76">
        <f t="shared" si="15"/>
        <v>4.9494268674910025E-3</v>
      </c>
      <c r="AK31" s="76">
        <f t="shared" si="15"/>
        <v>-1.114942935817187E-2</v>
      </c>
      <c r="AL31" s="76">
        <f t="shared" si="15"/>
        <v>2.9771564797922423E-3</v>
      </c>
      <c r="AM31" s="76">
        <f t="shared" si="15"/>
        <v>-2.1023735395534482E-3</v>
      </c>
      <c r="AN31" s="77"/>
      <c r="AO31" s="25">
        <f t="shared" si="19"/>
        <v>-1.7428700769579031E-2</v>
      </c>
    </row>
    <row r="32" spans="1:41" s="40" customFormat="1" outlineLevel="1">
      <c r="A32" s="63" t="s">
        <v>6</v>
      </c>
      <c r="B32" s="64"/>
      <c r="C32" s="50">
        <v>56517</v>
      </c>
      <c r="D32" s="50">
        <v>55141</v>
      </c>
      <c r="E32" s="50">
        <v>55313</v>
      </c>
      <c r="F32" s="50">
        <v>55011</v>
      </c>
      <c r="G32" s="78">
        <v>56204</v>
      </c>
      <c r="H32" s="50">
        <v>54520</v>
      </c>
      <c r="I32" s="50">
        <v>57419</v>
      </c>
      <c r="J32" s="50">
        <v>59743</v>
      </c>
      <c r="K32" s="50">
        <v>56874</v>
      </c>
      <c r="L32" s="50">
        <v>59261</v>
      </c>
      <c r="M32" s="122">
        <v>59126</v>
      </c>
      <c r="N32" s="34"/>
      <c r="O32" s="35"/>
      <c r="P32" s="73">
        <f t="shared" si="14"/>
        <v>-1376</v>
      </c>
      <c r="Q32" s="73">
        <f t="shared" si="14"/>
        <v>172</v>
      </c>
      <c r="R32" s="73">
        <f t="shared" si="14"/>
        <v>-302</v>
      </c>
      <c r="S32" s="74">
        <f t="shared" si="14"/>
        <v>1193</v>
      </c>
      <c r="T32" s="73">
        <f t="shared" si="14"/>
        <v>-1684</v>
      </c>
      <c r="U32" s="73">
        <f t="shared" si="14"/>
        <v>2899</v>
      </c>
      <c r="V32" s="73">
        <f t="shared" si="14"/>
        <v>2324</v>
      </c>
      <c r="W32" s="73">
        <f t="shared" si="14"/>
        <v>-2869</v>
      </c>
      <c r="X32" s="73">
        <f t="shared" si="14"/>
        <v>2387</v>
      </c>
      <c r="Y32" s="73">
        <f t="shared" si="14"/>
        <v>-135</v>
      </c>
      <c r="Z32" s="75"/>
      <c r="AA32" s="19">
        <f t="shared" si="18"/>
        <v>2922</v>
      </c>
      <c r="AB32" s="34"/>
      <c r="AC32" s="35"/>
      <c r="AD32" s="76">
        <f t="shared" si="15"/>
        <v>-2.4346656758143514E-2</v>
      </c>
      <c r="AE32" s="76">
        <f t="shared" si="15"/>
        <v>3.1192760377940498E-3</v>
      </c>
      <c r="AF32" s="76">
        <f t="shared" si="15"/>
        <v>-5.4598376511850732E-3</v>
      </c>
      <c r="AG32" s="76">
        <f t="shared" si="15"/>
        <v>2.1686571776553754E-2</v>
      </c>
      <c r="AH32" s="76">
        <f t="shared" si="15"/>
        <v>-2.9962280264749785E-2</v>
      </c>
      <c r="AI32" s="76">
        <f t="shared" si="15"/>
        <v>5.3173147468818849E-2</v>
      </c>
      <c r="AJ32" s="76">
        <f t="shared" si="15"/>
        <v>4.0474407426113412E-2</v>
      </c>
      <c r="AK32" s="76">
        <f t="shared" si="15"/>
        <v>-4.8022362452504908E-2</v>
      </c>
      <c r="AL32" s="76">
        <f t="shared" si="15"/>
        <v>4.1969968702746385E-2</v>
      </c>
      <c r="AM32" s="76">
        <f t="shared" si="15"/>
        <v>-2.2780580820438434E-3</v>
      </c>
      <c r="AN32" s="77"/>
      <c r="AO32" s="25">
        <f t="shared" si="19"/>
        <v>5.198918226460747E-2</v>
      </c>
    </row>
    <row r="33" spans="1:41" s="40" customFormat="1" outlineLevel="1">
      <c r="A33" s="63" t="s">
        <v>32</v>
      </c>
      <c r="B33" s="64"/>
      <c r="C33" s="50">
        <v>417176</v>
      </c>
      <c r="D33" s="50">
        <v>414021</v>
      </c>
      <c r="E33" s="50">
        <v>410052</v>
      </c>
      <c r="F33" s="50">
        <v>404703</v>
      </c>
      <c r="G33" s="78">
        <v>398850</v>
      </c>
      <c r="H33" s="50">
        <v>393902</v>
      </c>
      <c r="I33" s="50">
        <v>392128</v>
      </c>
      <c r="J33" s="50">
        <v>392029</v>
      </c>
      <c r="K33" s="50">
        <v>389861</v>
      </c>
      <c r="L33" s="50">
        <v>388804</v>
      </c>
      <c r="M33" s="122">
        <v>387997</v>
      </c>
      <c r="N33" s="34"/>
      <c r="O33" s="35"/>
      <c r="P33" s="73">
        <f t="shared" si="14"/>
        <v>-3155</v>
      </c>
      <c r="Q33" s="73">
        <f t="shared" si="14"/>
        <v>-3969</v>
      </c>
      <c r="R33" s="73">
        <f t="shared" si="14"/>
        <v>-5349</v>
      </c>
      <c r="S33" s="74">
        <f t="shared" si="14"/>
        <v>-5853</v>
      </c>
      <c r="T33" s="73">
        <f t="shared" si="14"/>
        <v>-4948</v>
      </c>
      <c r="U33" s="73">
        <f t="shared" si="14"/>
        <v>-1774</v>
      </c>
      <c r="V33" s="73">
        <f t="shared" si="14"/>
        <v>-99</v>
      </c>
      <c r="W33" s="73">
        <f t="shared" si="14"/>
        <v>-2168</v>
      </c>
      <c r="X33" s="73">
        <f t="shared" si="14"/>
        <v>-1057</v>
      </c>
      <c r="Y33" s="73">
        <f t="shared" si="14"/>
        <v>-807</v>
      </c>
      <c r="Z33" s="75"/>
      <c r="AA33" s="19">
        <f t="shared" si="18"/>
        <v>-10853</v>
      </c>
      <c r="AB33" s="34"/>
      <c r="AC33" s="35"/>
      <c r="AD33" s="76">
        <f t="shared" si="15"/>
        <v>-7.5627552879360405E-3</v>
      </c>
      <c r="AE33" s="76">
        <f t="shared" si="15"/>
        <v>-9.5864702515089384E-3</v>
      </c>
      <c r="AF33" s="76">
        <f t="shared" si="15"/>
        <v>-1.3044687015305367E-2</v>
      </c>
      <c r="AG33" s="76">
        <f t="shared" si="15"/>
        <v>-1.4462457654131566E-2</v>
      </c>
      <c r="AH33" s="76">
        <f t="shared" si="15"/>
        <v>-1.2405666290585482E-2</v>
      </c>
      <c r="AI33" s="76">
        <f t="shared" si="15"/>
        <v>-4.5036582703311678E-3</v>
      </c>
      <c r="AJ33" s="76">
        <f t="shared" si="15"/>
        <v>-2.5246858168759267E-4</v>
      </c>
      <c r="AK33" s="76">
        <f t="shared" si="15"/>
        <v>-5.5302031227281168E-3</v>
      </c>
      <c r="AL33" s="76">
        <f t="shared" si="15"/>
        <v>-2.7112227178404114E-3</v>
      </c>
      <c r="AM33" s="76">
        <f t="shared" si="15"/>
        <v>-2.0755959300829963E-3</v>
      </c>
      <c r="AN33" s="77"/>
      <c r="AO33" s="25">
        <f t="shared" si="19"/>
        <v>-2.7210730851197185E-2</v>
      </c>
    </row>
    <row r="34" spans="1:41" s="40" customFormat="1">
      <c r="A34" s="70" t="s">
        <v>34</v>
      </c>
      <c r="B34" s="71" t="s">
        <v>35</v>
      </c>
      <c r="C34" s="51">
        <f t="shared" ref="C34:L34" si="21">C10+C11+C12</f>
        <v>3708942</v>
      </c>
      <c r="D34" s="51">
        <f t="shared" si="21"/>
        <v>3711517</v>
      </c>
      <c r="E34" s="51">
        <f t="shared" si="21"/>
        <v>3685118</v>
      </c>
      <c r="F34" s="51">
        <f t="shared" si="21"/>
        <v>3694749</v>
      </c>
      <c r="G34" s="53">
        <f t="shared" si="21"/>
        <v>3692281</v>
      </c>
      <c r="H34" s="51">
        <f t="shared" si="21"/>
        <v>3672826.7486586915</v>
      </c>
      <c r="I34" s="51">
        <f t="shared" si="21"/>
        <v>3660471.0800151969</v>
      </c>
      <c r="J34" s="51">
        <f t="shared" si="21"/>
        <v>3653644.7905581761</v>
      </c>
      <c r="K34" s="51">
        <f t="shared" si="21"/>
        <v>3644939.124543245</v>
      </c>
      <c r="L34" s="51">
        <f t="shared" si="21"/>
        <v>3626513.7718279678</v>
      </c>
      <c r="M34" s="51">
        <f t="shared" ref="M34" si="22">M10+M11+M12</f>
        <v>3608129.7021663506</v>
      </c>
      <c r="N34" s="46"/>
      <c r="O34" s="52"/>
      <c r="P34" s="19">
        <f t="shared" si="14"/>
        <v>2575</v>
      </c>
      <c r="Q34" s="19">
        <f t="shared" si="14"/>
        <v>-26399</v>
      </c>
      <c r="R34" s="19">
        <f t="shared" si="14"/>
        <v>9631</v>
      </c>
      <c r="S34" s="30">
        <f t="shared" si="14"/>
        <v>-2468</v>
      </c>
      <c r="T34" s="19">
        <f t="shared" si="14"/>
        <v>-19454.251341308467</v>
      </c>
      <c r="U34" s="19">
        <f t="shared" si="14"/>
        <v>-12355.668643494602</v>
      </c>
      <c r="V34" s="19">
        <f t="shared" si="14"/>
        <v>-6826.2894570208155</v>
      </c>
      <c r="W34" s="19">
        <f t="shared" si="14"/>
        <v>-8705.6660149311647</v>
      </c>
      <c r="X34" s="19">
        <f t="shared" si="14"/>
        <v>-18425.352715277113</v>
      </c>
      <c r="Y34" s="19">
        <f t="shared" si="14"/>
        <v>-18384.069661617279</v>
      </c>
      <c r="Z34" s="24"/>
      <c r="AA34" s="19">
        <f t="shared" si="18"/>
        <v>-84151.297833649442</v>
      </c>
      <c r="AB34" s="46"/>
      <c r="AC34" s="52"/>
      <c r="AD34" s="25">
        <f t="shared" si="15"/>
        <v>6.9426806889949511E-4</v>
      </c>
      <c r="AE34" s="25">
        <f t="shared" si="15"/>
        <v>-7.1127250663273189E-3</v>
      </c>
      <c r="AF34" s="25">
        <f t="shared" si="15"/>
        <v>2.6134848327787896E-3</v>
      </c>
      <c r="AG34" s="25">
        <f t="shared" si="15"/>
        <v>-6.6797500993975856E-4</v>
      </c>
      <c r="AH34" s="25">
        <f t="shared" si="15"/>
        <v>-5.2688978280115428E-3</v>
      </c>
      <c r="AI34" s="25">
        <f t="shared" si="15"/>
        <v>-3.3640760888072885E-3</v>
      </c>
      <c r="AJ34" s="25">
        <f t="shared" si="15"/>
        <v>-1.864866381349084E-3</v>
      </c>
      <c r="AK34" s="25">
        <f t="shared" si="15"/>
        <v>-2.3827346427951479E-3</v>
      </c>
      <c r="AL34" s="25">
        <f t="shared" si="15"/>
        <v>-5.0550508762162716E-3</v>
      </c>
      <c r="AM34" s="25">
        <f t="shared" si="15"/>
        <v>-5.0693505714581866E-3</v>
      </c>
      <c r="AN34" s="26"/>
      <c r="AO34" s="25">
        <f t="shared" si="19"/>
        <v>-2.279114125757209E-2</v>
      </c>
    </row>
    <row r="35" spans="1:41" s="40" customFormat="1">
      <c r="A35" s="70" t="s">
        <v>36</v>
      </c>
      <c r="B35" s="71" t="s">
        <v>37</v>
      </c>
      <c r="C35" s="51">
        <f t="shared" ref="C35:L35" si="23">C13+C19</f>
        <v>2376078</v>
      </c>
      <c r="D35" s="51">
        <f t="shared" si="23"/>
        <v>2386777</v>
      </c>
      <c r="E35" s="51">
        <f t="shared" si="23"/>
        <v>2400806</v>
      </c>
      <c r="F35" s="51">
        <f t="shared" si="23"/>
        <v>2387610</v>
      </c>
      <c r="G35" s="51">
        <f t="shared" si="23"/>
        <v>2386154</v>
      </c>
      <c r="H35" s="51">
        <f t="shared" si="23"/>
        <v>2408697</v>
      </c>
      <c r="I35" s="51">
        <f t="shared" si="23"/>
        <v>2421460</v>
      </c>
      <c r="J35" s="51">
        <f t="shared" si="23"/>
        <v>2435914</v>
      </c>
      <c r="K35" s="51">
        <f t="shared" si="23"/>
        <v>2455526</v>
      </c>
      <c r="L35" s="51">
        <f t="shared" si="23"/>
        <v>2484711</v>
      </c>
      <c r="M35" s="51">
        <f t="shared" ref="M35" si="24">M13+M19</f>
        <v>2514041</v>
      </c>
      <c r="N35" s="46"/>
      <c r="O35" s="52"/>
      <c r="P35" s="19">
        <f t="shared" si="14"/>
        <v>10699</v>
      </c>
      <c r="Q35" s="19">
        <f t="shared" si="14"/>
        <v>14029</v>
      </c>
      <c r="R35" s="19">
        <f t="shared" si="14"/>
        <v>-13196</v>
      </c>
      <c r="S35" s="30">
        <f t="shared" si="14"/>
        <v>-1456</v>
      </c>
      <c r="T35" s="19">
        <f t="shared" si="14"/>
        <v>22543</v>
      </c>
      <c r="U35" s="19">
        <f t="shared" si="14"/>
        <v>12763</v>
      </c>
      <c r="V35" s="19">
        <f t="shared" si="14"/>
        <v>14454</v>
      </c>
      <c r="W35" s="19">
        <f t="shared" si="14"/>
        <v>19612</v>
      </c>
      <c r="X35" s="19">
        <f t="shared" si="14"/>
        <v>29185</v>
      </c>
      <c r="Y35" s="19">
        <f t="shared" si="14"/>
        <v>29330</v>
      </c>
      <c r="Z35" s="24"/>
      <c r="AA35" s="19">
        <f t="shared" si="18"/>
        <v>127887</v>
      </c>
      <c r="AB35" s="46"/>
      <c r="AC35" s="52"/>
      <c r="AD35" s="25">
        <f t="shared" si="15"/>
        <v>4.5027983088097301E-3</v>
      </c>
      <c r="AE35" s="25">
        <f t="shared" si="15"/>
        <v>5.877800900544905E-3</v>
      </c>
      <c r="AF35" s="25">
        <f t="shared" si="15"/>
        <v>-5.4964874296382638E-3</v>
      </c>
      <c r="AG35" s="25">
        <f t="shared" si="15"/>
        <v>-6.0981483575628381E-4</v>
      </c>
      <c r="AH35" s="25">
        <f t="shared" si="15"/>
        <v>9.4474204095795766E-3</v>
      </c>
      <c r="AI35" s="25">
        <f t="shared" si="15"/>
        <v>5.298715446567126E-3</v>
      </c>
      <c r="AJ35" s="25">
        <f t="shared" si="15"/>
        <v>5.9691260644405553E-3</v>
      </c>
      <c r="AK35" s="25">
        <f t="shared" si="15"/>
        <v>8.0511873571891268E-3</v>
      </c>
      <c r="AL35" s="25">
        <f t="shared" si="15"/>
        <v>1.1885437173135172E-2</v>
      </c>
      <c r="AM35" s="25">
        <f t="shared" si="15"/>
        <v>1.1804189702544932E-2</v>
      </c>
      <c r="AN35" s="26"/>
      <c r="AO35" s="25">
        <f t="shared" si="19"/>
        <v>5.3595451089912816E-2</v>
      </c>
    </row>
    <row r="36" spans="1:41" s="40" customFormat="1">
      <c r="A36" s="70" t="s">
        <v>38</v>
      </c>
      <c r="B36" s="71" t="s">
        <v>39</v>
      </c>
      <c r="C36" s="51">
        <f t="shared" ref="C36:L36" si="25">C37+C42</f>
        <v>591033</v>
      </c>
      <c r="D36" s="51">
        <f t="shared" si="25"/>
        <v>605714</v>
      </c>
      <c r="E36" s="51">
        <f t="shared" si="25"/>
        <v>599163</v>
      </c>
      <c r="F36" s="51">
        <f t="shared" si="25"/>
        <v>601382</v>
      </c>
      <c r="G36" s="53">
        <f t="shared" si="25"/>
        <v>614553</v>
      </c>
      <c r="H36" s="51">
        <f t="shared" si="25"/>
        <v>623238</v>
      </c>
      <c r="I36" s="51">
        <f t="shared" si="25"/>
        <v>626699</v>
      </c>
      <c r="J36" s="51">
        <f t="shared" si="25"/>
        <v>631680</v>
      </c>
      <c r="K36" s="51">
        <f t="shared" si="25"/>
        <v>635539</v>
      </c>
      <c r="L36" s="51">
        <f t="shared" si="25"/>
        <v>627577</v>
      </c>
      <c r="M36" s="51">
        <f t="shared" ref="M36" si="26">M37+M42</f>
        <v>621168</v>
      </c>
      <c r="N36" s="46"/>
      <c r="O36" s="52"/>
      <c r="P36" s="19">
        <f t="shared" si="14"/>
        <v>14681</v>
      </c>
      <c r="Q36" s="19">
        <f t="shared" si="14"/>
        <v>-6551</v>
      </c>
      <c r="R36" s="19">
        <f t="shared" si="14"/>
        <v>2219</v>
      </c>
      <c r="S36" s="30">
        <f t="shared" si="14"/>
        <v>13171</v>
      </c>
      <c r="T36" s="19">
        <f t="shared" si="14"/>
        <v>8685</v>
      </c>
      <c r="U36" s="19">
        <f t="shared" si="14"/>
        <v>3461</v>
      </c>
      <c r="V36" s="19">
        <f t="shared" si="14"/>
        <v>4981</v>
      </c>
      <c r="W36" s="19">
        <f t="shared" si="14"/>
        <v>3859</v>
      </c>
      <c r="X36" s="19">
        <f t="shared" si="14"/>
        <v>-7962</v>
      </c>
      <c r="Y36" s="19">
        <f t="shared" si="14"/>
        <v>-6409</v>
      </c>
      <c r="Z36" s="24"/>
      <c r="AA36" s="19">
        <f t="shared" si="18"/>
        <v>6615</v>
      </c>
      <c r="AB36" s="46"/>
      <c r="AC36" s="52"/>
      <c r="AD36" s="25">
        <f t="shared" si="15"/>
        <v>2.4839560565992125E-2</v>
      </c>
      <c r="AE36" s="25">
        <f t="shared" si="15"/>
        <v>-1.081533529025247E-2</v>
      </c>
      <c r="AF36" s="25">
        <f t="shared" si="15"/>
        <v>3.7034997154363758E-3</v>
      </c>
      <c r="AG36" s="25">
        <f t="shared" si="15"/>
        <v>2.190122085463142E-2</v>
      </c>
      <c r="AH36" s="25">
        <f t="shared" si="15"/>
        <v>1.4132222932765837E-2</v>
      </c>
      <c r="AI36" s="25">
        <f t="shared" si="15"/>
        <v>5.5532557385782333E-3</v>
      </c>
      <c r="AJ36" s="25">
        <f t="shared" si="15"/>
        <v>7.9479941726410264E-3</v>
      </c>
      <c r="AK36" s="25">
        <f t="shared" si="15"/>
        <v>6.1091058763931283E-3</v>
      </c>
      <c r="AL36" s="25">
        <f t="shared" si="15"/>
        <v>-1.2527948717545256E-2</v>
      </c>
      <c r="AM36" s="25">
        <f t="shared" si="15"/>
        <v>-1.0212292674843138E-2</v>
      </c>
      <c r="AN36" s="26"/>
      <c r="AO36" s="25">
        <f t="shared" si="19"/>
        <v>1.0763921093868145E-2</v>
      </c>
    </row>
    <row r="37" spans="1:41" s="40" customFormat="1">
      <c r="A37" s="72" t="s">
        <v>40</v>
      </c>
      <c r="B37" s="71" t="s">
        <v>41</v>
      </c>
      <c r="C37" s="33">
        <f t="shared" ref="C37:I37" si="27">SUM(C38:C41)</f>
        <v>317091</v>
      </c>
      <c r="D37" s="33">
        <f t="shared" si="27"/>
        <v>317513</v>
      </c>
      <c r="E37" s="33">
        <f t="shared" si="27"/>
        <v>316294</v>
      </c>
      <c r="F37" s="33">
        <f t="shared" si="27"/>
        <v>315602</v>
      </c>
      <c r="G37" s="36">
        <f t="shared" si="27"/>
        <v>322337</v>
      </c>
      <c r="H37" s="33">
        <f t="shared" si="27"/>
        <v>323763</v>
      </c>
      <c r="I37" s="33">
        <f t="shared" si="27"/>
        <v>321601</v>
      </c>
      <c r="J37" s="33">
        <f t="shared" ref="J37:L37" si="28">SUM(J38:J41)</f>
        <v>322415</v>
      </c>
      <c r="K37" s="33">
        <f t="shared" si="28"/>
        <v>323069</v>
      </c>
      <c r="L37" s="33">
        <f t="shared" si="28"/>
        <v>324562</v>
      </c>
      <c r="M37" s="33">
        <f t="shared" ref="M37" si="29">SUM(M38:M41)</f>
        <v>326419</v>
      </c>
      <c r="N37" s="34"/>
      <c r="O37" s="35"/>
      <c r="P37" s="73">
        <f t="shared" si="14"/>
        <v>422</v>
      </c>
      <c r="Q37" s="73">
        <f t="shared" si="14"/>
        <v>-1219</v>
      </c>
      <c r="R37" s="73">
        <f t="shared" si="14"/>
        <v>-692</v>
      </c>
      <c r="S37" s="74">
        <f t="shared" si="14"/>
        <v>6735</v>
      </c>
      <c r="T37" s="73">
        <f t="shared" si="14"/>
        <v>1426</v>
      </c>
      <c r="U37" s="73">
        <f t="shared" si="14"/>
        <v>-2162</v>
      </c>
      <c r="V37" s="73">
        <f t="shared" si="14"/>
        <v>814</v>
      </c>
      <c r="W37" s="73">
        <f t="shared" si="14"/>
        <v>654</v>
      </c>
      <c r="X37" s="73">
        <f t="shared" si="14"/>
        <v>1493</v>
      </c>
      <c r="Y37" s="73">
        <f t="shared" si="14"/>
        <v>1857</v>
      </c>
      <c r="Z37" s="75"/>
      <c r="AA37" s="19">
        <f t="shared" si="18"/>
        <v>4082</v>
      </c>
      <c r="AB37" s="34"/>
      <c r="AC37" s="35"/>
      <c r="AD37" s="76">
        <f t="shared" si="15"/>
        <v>1.3308482423026735E-3</v>
      </c>
      <c r="AE37" s="76">
        <f t="shared" si="15"/>
        <v>-3.8392128826221228E-3</v>
      </c>
      <c r="AF37" s="76">
        <f t="shared" si="15"/>
        <v>-2.1878378976522006E-3</v>
      </c>
      <c r="AG37" s="76">
        <f t="shared" si="15"/>
        <v>2.1340168946964777E-2</v>
      </c>
      <c r="AH37" s="76">
        <f t="shared" si="15"/>
        <v>4.4239414029416668E-3</v>
      </c>
      <c r="AI37" s="76">
        <f t="shared" si="15"/>
        <v>-6.6777241377180552E-3</v>
      </c>
      <c r="AJ37" s="76">
        <f t="shared" si="15"/>
        <v>2.531086657068915E-3</v>
      </c>
      <c r="AK37" s="76">
        <f t="shared" si="15"/>
        <v>2.0284416047640086E-3</v>
      </c>
      <c r="AL37" s="76">
        <f t="shared" si="15"/>
        <v>4.6213038081648339E-3</v>
      </c>
      <c r="AM37" s="76">
        <f t="shared" si="15"/>
        <v>5.7215570522735071E-3</v>
      </c>
      <c r="AN37" s="77"/>
      <c r="AO37" s="25">
        <f t="shared" si="19"/>
        <v>1.2663764941660327E-2</v>
      </c>
    </row>
    <row r="38" spans="1:41" s="40" customFormat="1" outlineLevel="1">
      <c r="A38" s="79" t="s">
        <v>42</v>
      </c>
      <c r="B38" s="64"/>
      <c r="C38" s="50">
        <v>59660</v>
      </c>
      <c r="D38" s="50">
        <v>61347</v>
      </c>
      <c r="E38" s="50">
        <v>62892</v>
      </c>
      <c r="F38" s="50">
        <v>63141</v>
      </c>
      <c r="G38" s="78">
        <v>64843</v>
      </c>
      <c r="H38" s="50">
        <v>64889</v>
      </c>
      <c r="I38" s="50">
        <v>64463</v>
      </c>
      <c r="J38" s="50">
        <v>64504</v>
      </c>
      <c r="K38" s="50">
        <v>64750</v>
      </c>
      <c r="L38" s="50">
        <v>65093</v>
      </c>
      <c r="M38" s="122">
        <v>65440</v>
      </c>
      <c r="N38" s="34"/>
      <c r="O38" s="35"/>
      <c r="P38" s="73">
        <f t="shared" si="14"/>
        <v>1687</v>
      </c>
      <c r="Q38" s="73">
        <f t="shared" si="14"/>
        <v>1545</v>
      </c>
      <c r="R38" s="73">
        <f t="shared" si="14"/>
        <v>249</v>
      </c>
      <c r="S38" s="74">
        <f t="shared" si="14"/>
        <v>1702</v>
      </c>
      <c r="T38" s="73">
        <f t="shared" si="14"/>
        <v>46</v>
      </c>
      <c r="U38" s="73">
        <f t="shared" si="14"/>
        <v>-426</v>
      </c>
      <c r="V38" s="73">
        <f t="shared" si="14"/>
        <v>41</v>
      </c>
      <c r="W38" s="73">
        <f t="shared" si="14"/>
        <v>246</v>
      </c>
      <c r="X38" s="73">
        <f t="shared" si="14"/>
        <v>343</v>
      </c>
      <c r="Y38" s="73">
        <f t="shared" si="14"/>
        <v>347</v>
      </c>
      <c r="Z38" s="75"/>
      <c r="AA38" s="19">
        <f t="shared" si="18"/>
        <v>597</v>
      </c>
      <c r="AB38" s="34"/>
      <c r="AC38" s="35"/>
      <c r="AD38" s="76">
        <f t="shared" si="15"/>
        <v>2.8276902447200714E-2</v>
      </c>
      <c r="AE38" s="76">
        <f t="shared" si="15"/>
        <v>2.5184605604186006E-2</v>
      </c>
      <c r="AF38" s="76">
        <f t="shared" si="15"/>
        <v>3.9591680976913679E-3</v>
      </c>
      <c r="AG38" s="76">
        <f t="shared" si="15"/>
        <v>2.695554394133759E-2</v>
      </c>
      <c r="AH38" s="76">
        <f t="shared" si="15"/>
        <v>7.0940579553702143E-4</v>
      </c>
      <c r="AI38" s="76">
        <f t="shared" si="15"/>
        <v>-6.5650572516142702E-3</v>
      </c>
      <c r="AJ38" s="76">
        <f t="shared" si="15"/>
        <v>6.3602376557092555E-4</v>
      </c>
      <c r="AK38" s="76">
        <f t="shared" si="15"/>
        <v>3.8137169787919589E-3</v>
      </c>
      <c r="AL38" s="76">
        <f t="shared" si="15"/>
        <v>5.297297297297332E-3</v>
      </c>
      <c r="AM38" s="76">
        <f t="shared" si="15"/>
        <v>5.3308343447067141E-3</v>
      </c>
      <c r="AN38" s="77"/>
      <c r="AO38" s="25">
        <f t="shared" si="19"/>
        <v>9.2068534768594557E-3</v>
      </c>
    </row>
    <row r="39" spans="1:41" s="40" customFormat="1" outlineLevel="1">
      <c r="A39" s="79" t="s">
        <v>43</v>
      </c>
      <c r="B39" s="64"/>
      <c r="C39" s="50">
        <v>23268</v>
      </c>
      <c r="D39" s="50">
        <v>24086</v>
      </c>
      <c r="E39" s="50">
        <v>23495</v>
      </c>
      <c r="F39" s="50">
        <v>25194</v>
      </c>
      <c r="G39" s="78">
        <v>26210</v>
      </c>
      <c r="H39" s="50">
        <v>28569</v>
      </c>
      <c r="I39" s="50">
        <v>28476</v>
      </c>
      <c r="J39" s="50">
        <v>28354</v>
      </c>
      <c r="K39" s="50">
        <v>28315</v>
      </c>
      <c r="L39" s="50">
        <v>28273</v>
      </c>
      <c r="M39" s="122">
        <v>28237</v>
      </c>
      <c r="N39" s="34"/>
      <c r="O39" s="35"/>
      <c r="P39" s="73">
        <f t="shared" si="14"/>
        <v>818</v>
      </c>
      <c r="Q39" s="73">
        <f t="shared" si="14"/>
        <v>-591</v>
      </c>
      <c r="R39" s="73">
        <f t="shared" si="14"/>
        <v>1699</v>
      </c>
      <c r="S39" s="74">
        <f t="shared" si="14"/>
        <v>1016</v>
      </c>
      <c r="T39" s="73">
        <f t="shared" si="14"/>
        <v>2359</v>
      </c>
      <c r="U39" s="73">
        <f t="shared" si="14"/>
        <v>-93</v>
      </c>
      <c r="V39" s="73">
        <f t="shared" si="14"/>
        <v>-122</v>
      </c>
      <c r="W39" s="73">
        <f t="shared" si="14"/>
        <v>-39</v>
      </c>
      <c r="X39" s="73">
        <f t="shared" si="14"/>
        <v>-42</v>
      </c>
      <c r="Y39" s="73">
        <f t="shared" si="14"/>
        <v>-36</v>
      </c>
      <c r="Z39" s="75"/>
      <c r="AA39" s="19">
        <f t="shared" si="18"/>
        <v>2027</v>
      </c>
      <c r="AB39" s="34"/>
      <c r="AC39" s="35"/>
      <c r="AD39" s="76">
        <f t="shared" si="15"/>
        <v>3.5155578476878224E-2</v>
      </c>
      <c r="AE39" s="76">
        <f t="shared" si="15"/>
        <v>-2.4537075479531656E-2</v>
      </c>
      <c r="AF39" s="76">
        <f t="shared" si="15"/>
        <v>7.2313258140029868E-2</v>
      </c>
      <c r="AG39" s="76">
        <f t="shared" si="15"/>
        <v>4.0327061998888691E-2</v>
      </c>
      <c r="AH39" s="76">
        <f t="shared" si="15"/>
        <v>9.0003815337657445E-2</v>
      </c>
      <c r="AI39" s="76">
        <f t="shared" si="15"/>
        <v>-3.2552766985193271E-3</v>
      </c>
      <c r="AJ39" s="76">
        <f t="shared" si="15"/>
        <v>-4.2843095940441334E-3</v>
      </c>
      <c r="AK39" s="76">
        <f t="shared" si="15"/>
        <v>-1.3754673062001954E-3</v>
      </c>
      <c r="AL39" s="76">
        <f t="shared" si="15"/>
        <v>-1.4833127317676054E-3</v>
      </c>
      <c r="AM39" s="76">
        <f t="shared" si="15"/>
        <v>-1.2732996144732001E-3</v>
      </c>
      <c r="AN39" s="77"/>
      <c r="AO39" s="25">
        <f t="shared" si="19"/>
        <v>7.7336894315146898E-2</v>
      </c>
    </row>
    <row r="40" spans="1:41" s="40" customFormat="1" outlineLevel="1">
      <c r="A40" s="79" t="s">
        <v>44</v>
      </c>
      <c r="B40" s="64"/>
      <c r="C40" s="50">
        <v>4767</v>
      </c>
      <c r="D40" s="50">
        <v>4867</v>
      </c>
      <c r="E40" s="50">
        <v>4921</v>
      </c>
      <c r="F40" s="50">
        <v>4908</v>
      </c>
      <c r="G40" s="78">
        <v>4904</v>
      </c>
      <c r="H40" s="50">
        <v>4839</v>
      </c>
      <c r="I40" s="50">
        <v>4746</v>
      </c>
      <c r="J40" s="50">
        <v>4699</v>
      </c>
      <c r="K40" s="50">
        <v>4671</v>
      </c>
      <c r="L40" s="50">
        <v>4676</v>
      </c>
      <c r="M40" s="122">
        <v>4688</v>
      </c>
      <c r="N40" s="34"/>
      <c r="O40" s="35"/>
      <c r="P40" s="73">
        <f t="shared" si="14"/>
        <v>100</v>
      </c>
      <c r="Q40" s="73">
        <f t="shared" si="14"/>
        <v>54</v>
      </c>
      <c r="R40" s="73">
        <f t="shared" si="14"/>
        <v>-13</v>
      </c>
      <c r="S40" s="74">
        <f t="shared" si="14"/>
        <v>-4</v>
      </c>
      <c r="T40" s="73">
        <f t="shared" si="14"/>
        <v>-65</v>
      </c>
      <c r="U40" s="73">
        <f t="shared" si="14"/>
        <v>-93</v>
      </c>
      <c r="V40" s="73">
        <f t="shared" si="14"/>
        <v>-47</v>
      </c>
      <c r="W40" s="73">
        <f t="shared" si="14"/>
        <v>-28</v>
      </c>
      <c r="X40" s="73">
        <f t="shared" si="14"/>
        <v>5</v>
      </c>
      <c r="Y40" s="73">
        <f t="shared" si="14"/>
        <v>12</v>
      </c>
      <c r="Z40" s="75"/>
      <c r="AA40" s="19">
        <f t="shared" si="18"/>
        <v>-216</v>
      </c>
      <c r="AB40" s="34"/>
      <c r="AC40" s="35"/>
      <c r="AD40" s="76">
        <f t="shared" si="15"/>
        <v>2.0977554017201694E-2</v>
      </c>
      <c r="AE40" s="76">
        <f t="shared" si="15"/>
        <v>1.1095130470515802E-2</v>
      </c>
      <c r="AF40" s="76">
        <f t="shared" si="15"/>
        <v>-2.6417394838447184E-3</v>
      </c>
      <c r="AG40" s="76">
        <f t="shared" si="15"/>
        <v>-8.1499592502032314E-4</v>
      </c>
      <c r="AH40" s="76">
        <f t="shared" si="15"/>
        <v>-1.325448613376834E-2</v>
      </c>
      <c r="AI40" s="76">
        <f t="shared" si="15"/>
        <v>-1.9218846869187844E-2</v>
      </c>
      <c r="AJ40" s="76">
        <f t="shared" si="15"/>
        <v>-9.9030762747577272E-3</v>
      </c>
      <c r="AK40" s="76">
        <f t="shared" si="15"/>
        <v>-5.9587146201319774E-3</v>
      </c>
      <c r="AL40" s="76">
        <f t="shared" si="15"/>
        <v>1.0704345964460682E-3</v>
      </c>
      <c r="AM40" s="76">
        <f t="shared" si="15"/>
        <v>2.5662959794696683E-3</v>
      </c>
      <c r="AN40" s="77"/>
      <c r="AO40" s="25">
        <f t="shared" si="19"/>
        <v>-4.4045676998368699E-2</v>
      </c>
    </row>
    <row r="41" spans="1:41" s="40" customFormat="1" outlineLevel="1">
      <c r="A41" s="79" t="s">
        <v>45</v>
      </c>
      <c r="B41" s="64"/>
      <c r="C41" s="50">
        <v>229396</v>
      </c>
      <c r="D41" s="50">
        <v>227213</v>
      </c>
      <c r="E41" s="50">
        <v>224986</v>
      </c>
      <c r="F41" s="50">
        <v>222359</v>
      </c>
      <c r="G41" s="78">
        <v>226380</v>
      </c>
      <c r="H41" s="50">
        <v>225466</v>
      </c>
      <c r="I41" s="50">
        <v>223916</v>
      </c>
      <c r="J41" s="50">
        <v>224858</v>
      </c>
      <c r="K41" s="50">
        <v>225333</v>
      </c>
      <c r="L41" s="50">
        <v>226520</v>
      </c>
      <c r="M41" s="122">
        <v>228054</v>
      </c>
      <c r="N41" s="34"/>
      <c r="O41" s="35"/>
      <c r="P41" s="73">
        <f t="shared" si="14"/>
        <v>-2183</v>
      </c>
      <c r="Q41" s="73">
        <f t="shared" si="14"/>
        <v>-2227</v>
      </c>
      <c r="R41" s="73">
        <f t="shared" si="14"/>
        <v>-2627</v>
      </c>
      <c r="S41" s="74">
        <f t="shared" si="14"/>
        <v>4021</v>
      </c>
      <c r="T41" s="73">
        <f t="shared" si="14"/>
        <v>-914</v>
      </c>
      <c r="U41" s="73">
        <f t="shared" si="14"/>
        <v>-1550</v>
      </c>
      <c r="V41" s="73">
        <f t="shared" si="14"/>
        <v>942</v>
      </c>
      <c r="W41" s="73">
        <f t="shared" si="14"/>
        <v>475</v>
      </c>
      <c r="X41" s="73">
        <f t="shared" si="14"/>
        <v>1187</v>
      </c>
      <c r="Y41" s="73">
        <f t="shared" si="14"/>
        <v>1534</v>
      </c>
      <c r="Z41" s="75"/>
      <c r="AA41" s="19">
        <f t="shared" si="18"/>
        <v>1674</v>
      </c>
      <c r="AB41" s="34"/>
      <c r="AC41" s="35"/>
      <c r="AD41" s="76">
        <f t="shared" si="15"/>
        <v>-9.5162949659104434E-3</v>
      </c>
      <c r="AE41" s="76">
        <f t="shared" si="15"/>
        <v>-9.8013758015605967E-3</v>
      </c>
      <c r="AF41" s="76">
        <f t="shared" si="15"/>
        <v>-1.1676282079773892E-2</v>
      </c>
      <c r="AG41" s="76">
        <f t="shared" si="15"/>
        <v>1.8083369685958361E-2</v>
      </c>
      <c r="AH41" s="76">
        <f t="shared" si="15"/>
        <v>-4.0374591394999326E-3</v>
      </c>
      <c r="AI41" s="76">
        <f t="shared" si="15"/>
        <v>-6.8746507233906629E-3</v>
      </c>
      <c r="AJ41" s="76">
        <f t="shared" si="15"/>
        <v>4.2069347433859594E-3</v>
      </c>
      <c r="AK41" s="76">
        <f t="shared" si="15"/>
        <v>2.1124442981792502E-3</v>
      </c>
      <c r="AL41" s="76">
        <f t="shared" si="15"/>
        <v>5.2677592718333166E-3</v>
      </c>
      <c r="AM41" s="76">
        <f t="shared" si="15"/>
        <v>6.7720289599151329E-3</v>
      </c>
      <c r="AN41" s="77"/>
      <c r="AO41" s="25">
        <f t="shared" si="19"/>
        <v>7.3946461701563937E-3</v>
      </c>
    </row>
    <row r="42" spans="1:41" s="40" customFormat="1" outlineLevel="1">
      <c r="A42" s="72" t="s">
        <v>46</v>
      </c>
      <c r="B42" s="71" t="s">
        <v>41</v>
      </c>
      <c r="C42" s="33">
        <v>273942</v>
      </c>
      <c r="D42" s="33">
        <v>288201</v>
      </c>
      <c r="E42" s="33">
        <v>282869</v>
      </c>
      <c r="F42" s="33">
        <v>285780</v>
      </c>
      <c r="G42" s="36">
        <v>292216</v>
      </c>
      <c r="H42" s="33">
        <v>299475</v>
      </c>
      <c r="I42" s="33">
        <v>305098</v>
      </c>
      <c r="J42" s="33">
        <v>309265</v>
      </c>
      <c r="K42" s="33">
        <v>312470</v>
      </c>
      <c r="L42" s="33">
        <v>303015</v>
      </c>
      <c r="M42" s="121">
        <v>294749</v>
      </c>
      <c r="N42" s="34"/>
      <c r="O42" s="35"/>
      <c r="P42" s="73">
        <f t="shared" si="14"/>
        <v>14259</v>
      </c>
      <c r="Q42" s="73">
        <f t="shared" si="14"/>
        <v>-5332</v>
      </c>
      <c r="R42" s="73">
        <f t="shared" si="14"/>
        <v>2911</v>
      </c>
      <c r="S42" s="74">
        <f t="shared" si="14"/>
        <v>6436</v>
      </c>
      <c r="T42" s="73">
        <f t="shared" si="14"/>
        <v>7259</v>
      </c>
      <c r="U42" s="73">
        <f t="shared" si="14"/>
        <v>5623</v>
      </c>
      <c r="V42" s="73">
        <f t="shared" si="14"/>
        <v>4167</v>
      </c>
      <c r="W42" s="73">
        <f t="shared" si="14"/>
        <v>3205</v>
      </c>
      <c r="X42" s="73">
        <f t="shared" si="14"/>
        <v>-9455</v>
      </c>
      <c r="Y42" s="73">
        <f t="shared" si="14"/>
        <v>-8266</v>
      </c>
      <c r="Z42" s="75"/>
      <c r="AA42" s="19">
        <f t="shared" si="18"/>
        <v>2533</v>
      </c>
      <c r="AB42" s="34"/>
      <c r="AC42" s="35"/>
      <c r="AD42" s="76">
        <f t="shared" si="15"/>
        <v>5.2051164115031634E-2</v>
      </c>
      <c r="AE42" s="76">
        <f t="shared" si="15"/>
        <v>-1.8500976748866194E-2</v>
      </c>
      <c r="AF42" s="76">
        <f t="shared" si="15"/>
        <v>1.0290982751733235E-2</v>
      </c>
      <c r="AG42" s="76">
        <f t="shared" si="15"/>
        <v>2.2520820211351378E-2</v>
      </c>
      <c r="AH42" s="76">
        <f t="shared" si="15"/>
        <v>2.4841213349029445E-2</v>
      </c>
      <c r="AI42" s="76">
        <f t="shared" si="15"/>
        <v>1.8776191668753661E-2</v>
      </c>
      <c r="AJ42" s="76">
        <f t="shared" si="15"/>
        <v>1.3657906639833683E-2</v>
      </c>
      <c r="AK42" s="76">
        <f t="shared" si="15"/>
        <v>1.0363280681616072E-2</v>
      </c>
      <c r="AL42" s="76">
        <f t="shared" si="15"/>
        <v>-3.0258904854866042E-2</v>
      </c>
      <c r="AM42" s="76">
        <f t="shared" si="15"/>
        <v>-2.7279177598468762E-2</v>
      </c>
      <c r="AN42" s="77"/>
      <c r="AO42" s="25">
        <f t="shared" si="19"/>
        <v>8.6682454075068804E-3</v>
      </c>
    </row>
    <row r="43" spans="1:41" s="40" customFormat="1">
      <c r="A43" s="70" t="s">
        <v>47</v>
      </c>
      <c r="B43" s="71" t="s">
        <v>48</v>
      </c>
      <c r="C43" s="51">
        <f t="shared" ref="C43:M43" si="30">C13+C36</f>
        <v>1783290</v>
      </c>
      <c r="D43" s="51">
        <f t="shared" si="30"/>
        <v>1801153</v>
      </c>
      <c r="E43" s="51">
        <f t="shared" si="30"/>
        <v>1797526</v>
      </c>
      <c r="F43" s="51">
        <f t="shared" si="30"/>
        <v>1780892</v>
      </c>
      <c r="G43" s="53">
        <f t="shared" si="30"/>
        <v>1786321</v>
      </c>
      <c r="H43" s="51">
        <f t="shared" si="30"/>
        <v>1816072</v>
      </c>
      <c r="I43" s="51">
        <f t="shared" si="30"/>
        <v>1834123</v>
      </c>
      <c r="J43" s="51">
        <f t="shared" si="30"/>
        <v>1853279</v>
      </c>
      <c r="K43" s="51">
        <f t="shared" si="30"/>
        <v>1870056</v>
      </c>
      <c r="L43" s="51">
        <f t="shared" si="30"/>
        <v>1891008</v>
      </c>
      <c r="M43" s="51">
        <f t="shared" si="30"/>
        <v>1908661</v>
      </c>
      <c r="N43" s="46"/>
      <c r="O43" s="52"/>
      <c r="P43" s="19">
        <f t="shared" si="14"/>
        <v>17863</v>
      </c>
      <c r="Q43" s="19">
        <f t="shared" si="14"/>
        <v>-3627</v>
      </c>
      <c r="R43" s="19">
        <f t="shared" si="14"/>
        <v>-16634</v>
      </c>
      <c r="S43" s="30">
        <f t="shared" si="14"/>
        <v>5429</v>
      </c>
      <c r="T43" s="19">
        <f t="shared" si="14"/>
        <v>29751</v>
      </c>
      <c r="U43" s="19">
        <f t="shared" si="14"/>
        <v>18051</v>
      </c>
      <c r="V43" s="19">
        <f t="shared" si="14"/>
        <v>19156</v>
      </c>
      <c r="W43" s="19">
        <f t="shared" si="14"/>
        <v>16777</v>
      </c>
      <c r="X43" s="19">
        <f t="shared" si="14"/>
        <v>20952</v>
      </c>
      <c r="Y43" s="19">
        <f t="shared" si="14"/>
        <v>17653</v>
      </c>
      <c r="Z43" s="24"/>
      <c r="AA43" s="19">
        <f t="shared" si="18"/>
        <v>122340</v>
      </c>
      <c r="AB43" s="46"/>
      <c r="AC43" s="52"/>
      <c r="AD43" s="25">
        <f t="shared" si="15"/>
        <v>1.0016878914814731E-2</v>
      </c>
      <c r="AE43" s="25">
        <f t="shared" si="15"/>
        <v>-2.0137101068038454E-3</v>
      </c>
      <c r="AF43" s="25">
        <f t="shared" si="15"/>
        <v>-9.2538299863256235E-3</v>
      </c>
      <c r="AG43" s="25">
        <f t="shared" si="15"/>
        <v>3.0484723385808543E-3</v>
      </c>
      <c r="AH43" s="25">
        <f t="shared" si="15"/>
        <v>1.6654901330723781E-2</v>
      </c>
      <c r="AI43" s="25">
        <f t="shared" si="15"/>
        <v>9.9395838931495284E-3</v>
      </c>
      <c r="AJ43" s="25">
        <f t="shared" si="15"/>
        <v>1.0444228658601507E-2</v>
      </c>
      <c r="AK43" s="25">
        <f t="shared" si="15"/>
        <v>9.0526035205709121E-3</v>
      </c>
      <c r="AL43" s="25">
        <f t="shared" si="15"/>
        <v>1.1203942555730872E-2</v>
      </c>
      <c r="AM43" s="25">
        <f t="shared" si="15"/>
        <v>9.3352328493585546E-3</v>
      </c>
      <c r="AN43" s="26"/>
      <c r="AO43" s="25">
        <f t="shared" si="19"/>
        <v>6.8487130812435071E-2</v>
      </c>
    </row>
    <row r="44" spans="1:41" s="40" customFormat="1">
      <c r="B44" s="2"/>
      <c r="Z44" s="80"/>
      <c r="AN44" s="80"/>
    </row>
    <row r="45" spans="1:41" s="40" customFormat="1">
      <c r="A45" s="81" t="s">
        <v>49</v>
      </c>
      <c r="B45" s="82"/>
      <c r="C45" s="83"/>
      <c r="D45" s="83"/>
      <c r="E45" s="83"/>
      <c r="F45" s="83"/>
      <c r="G45" s="83"/>
      <c r="H45" s="83"/>
      <c r="I45" s="84"/>
      <c r="J45" s="84"/>
      <c r="K45" s="84"/>
      <c r="L45" s="84"/>
      <c r="M45" s="84"/>
      <c r="Z45" s="80"/>
      <c r="AN45" s="80"/>
    </row>
    <row r="46" spans="1:41" s="40" customFormat="1" ht="57.5" customHeight="1">
      <c r="A46" s="129" t="s">
        <v>50</v>
      </c>
      <c r="B46" s="129"/>
      <c r="C46" s="129"/>
      <c r="D46" s="129"/>
      <c r="E46" s="129"/>
      <c r="F46" s="129"/>
      <c r="G46" s="129"/>
      <c r="H46" s="129"/>
      <c r="I46" s="129"/>
      <c r="J46" s="86"/>
      <c r="K46" s="86"/>
      <c r="L46" s="86"/>
      <c r="M46" s="118"/>
      <c r="Z46" s="80"/>
      <c r="AN46" s="80"/>
    </row>
    <row r="47" spans="1:41" s="85" customFormat="1" ht="28.5" customHeight="1">
      <c r="A47" s="127" t="s">
        <v>51</v>
      </c>
      <c r="B47" s="127"/>
      <c r="C47" s="127"/>
      <c r="D47" s="127"/>
      <c r="E47" s="127"/>
      <c r="F47" s="127"/>
      <c r="G47" s="127"/>
      <c r="H47" s="127"/>
      <c r="I47" s="127"/>
      <c r="J47" s="87"/>
      <c r="K47" s="87"/>
      <c r="L47" s="87"/>
      <c r="M47" s="119"/>
      <c r="Z47" s="88"/>
      <c r="AN47" s="88"/>
    </row>
    <row r="48" spans="1:41" s="85" customFormat="1" ht="55.5" customHeight="1">
      <c r="A48" s="129" t="s">
        <v>123</v>
      </c>
      <c r="B48" s="129"/>
      <c r="C48" s="129"/>
      <c r="D48" s="129"/>
      <c r="E48" s="129"/>
      <c r="F48" s="129"/>
      <c r="G48" s="129"/>
      <c r="H48" s="129"/>
      <c r="I48" s="129"/>
      <c r="J48" s="86"/>
      <c r="K48" s="86"/>
      <c r="L48" s="86"/>
      <c r="M48" s="118"/>
      <c r="Z48" s="88"/>
      <c r="AN48" s="88"/>
    </row>
    <row r="49" spans="1:40" s="85" customFormat="1" ht="12">
      <c r="A49" s="127"/>
      <c r="B49" s="127"/>
      <c r="C49" s="127"/>
      <c r="D49" s="127"/>
      <c r="E49" s="127"/>
      <c r="F49" s="127"/>
      <c r="G49" s="127"/>
      <c r="H49" s="127"/>
      <c r="I49" s="127"/>
      <c r="J49" s="87"/>
      <c r="K49" s="87"/>
      <c r="L49" s="87"/>
      <c r="M49" s="119"/>
      <c r="Z49" s="88"/>
      <c r="AN49" s="88"/>
    </row>
  </sheetData>
  <mergeCells count="9">
    <mergeCell ref="A49:I49"/>
    <mergeCell ref="AA2:AA3"/>
    <mergeCell ref="AO2:AO3"/>
    <mergeCell ref="A46:I46"/>
    <mergeCell ref="A47:I47"/>
    <mergeCell ref="A48:I48"/>
    <mergeCell ref="C2:M2"/>
    <mergeCell ref="O2:Y2"/>
    <mergeCell ref="AC2:AM2"/>
  </mergeCells>
  <pageMargins left="0.7" right="0.7" top="0.75" bottom="0.75" header="0.3" footer="0.3"/>
  <pageSetup orientation="portrait"/>
  <ignoredErrors>
    <ignoredError sqref="C6:L6" formulaRange="1"/>
  </ignoredError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7"/>
  <sheetViews>
    <sheetView showGridLines="0" zoomScale="75" zoomScaleNormal="75" zoomScalePageLayoutView="75" workbookViewId="0">
      <pane xSplit="2" ySplit="2" topLeftCell="C33" activePane="bottomRight" state="frozen"/>
      <selection pane="topRight" activeCell="C1" sqref="C1"/>
      <selection pane="bottomLeft" activeCell="A3" sqref="A3"/>
      <selection pane="bottomRight" activeCell="B2" sqref="B2"/>
    </sheetView>
  </sheetViews>
  <sheetFormatPr baseColWidth="10" defaultColWidth="9.1640625" defaultRowHeight="13" x14ac:dyDescent="0"/>
  <cols>
    <col min="1" max="1" width="5.6640625" style="90" customWidth="1"/>
    <col min="2" max="2" width="53.5" style="117" customWidth="1"/>
    <col min="3" max="3" width="71.1640625" style="90" customWidth="1"/>
    <col min="4" max="4" width="23.33203125" style="117" customWidth="1"/>
    <col min="5" max="5" width="24.1640625" style="90" customWidth="1"/>
    <col min="6" max="8" width="9.1640625" style="90"/>
    <col min="9" max="9" width="53.1640625" style="90" customWidth="1"/>
    <col min="10" max="10" width="40.5" style="90" customWidth="1"/>
    <col min="11" max="16384" width="9.1640625" style="90"/>
  </cols>
  <sheetData>
    <row r="2" spans="2:12" ht="33.5" customHeight="1">
      <c r="B2" s="89" t="s">
        <v>52</v>
      </c>
      <c r="C2" s="89" t="s">
        <v>53</v>
      </c>
      <c r="D2" s="89" t="s">
        <v>54</v>
      </c>
      <c r="E2" s="89" t="s">
        <v>55</v>
      </c>
    </row>
    <row r="3" spans="2:12" ht="100" customHeight="1">
      <c r="B3" s="91" t="s">
        <v>56</v>
      </c>
      <c r="C3" s="92" t="s">
        <v>57</v>
      </c>
      <c r="D3" s="93" t="s">
        <v>58</v>
      </c>
      <c r="E3" s="93" t="s">
        <v>119</v>
      </c>
    </row>
    <row r="4" spans="2:12" ht="101" customHeight="1">
      <c r="B4" s="94" t="s">
        <v>5</v>
      </c>
      <c r="C4" s="95" t="s">
        <v>59</v>
      </c>
      <c r="D4" s="93" t="s">
        <v>60</v>
      </c>
      <c r="E4" s="92" t="s">
        <v>120</v>
      </c>
      <c r="F4" s="96"/>
    </row>
    <row r="5" spans="2:12" ht="26">
      <c r="B5" s="97" t="s">
        <v>6</v>
      </c>
      <c r="C5" s="92" t="s">
        <v>61</v>
      </c>
      <c r="D5" s="93" t="s">
        <v>62</v>
      </c>
      <c r="E5" s="93" t="s">
        <v>62</v>
      </c>
    </row>
    <row r="6" spans="2:12" ht="33.5" customHeight="1">
      <c r="B6" s="98" t="s">
        <v>63</v>
      </c>
      <c r="C6" s="99" t="s">
        <v>64</v>
      </c>
      <c r="D6" s="100" t="s">
        <v>65</v>
      </c>
      <c r="E6" s="100" t="s">
        <v>65</v>
      </c>
    </row>
    <row r="7" spans="2:12" ht="46" customHeight="1">
      <c r="B7" s="98" t="s">
        <v>66</v>
      </c>
      <c r="C7" s="95" t="s">
        <v>67</v>
      </c>
      <c r="D7" s="97" t="s">
        <v>68</v>
      </c>
      <c r="E7" s="97" t="s">
        <v>68</v>
      </c>
    </row>
    <row r="8" spans="2:12" ht="32" customHeight="1">
      <c r="B8" s="98" t="s">
        <v>69</v>
      </c>
      <c r="C8" s="95" t="s">
        <v>70</v>
      </c>
      <c r="D8" s="97" t="s">
        <v>68</v>
      </c>
      <c r="E8" s="97" t="s">
        <v>68</v>
      </c>
    </row>
    <row r="9" spans="2:12" ht="26">
      <c r="B9" s="97" t="s">
        <v>11</v>
      </c>
      <c r="C9" s="92" t="s">
        <v>71</v>
      </c>
      <c r="D9" s="97" t="s">
        <v>60</v>
      </c>
      <c r="E9" s="92" t="s">
        <v>62</v>
      </c>
    </row>
    <row r="10" spans="2:12" ht="87.5" customHeight="1">
      <c r="B10" s="97" t="s">
        <v>13</v>
      </c>
      <c r="C10" s="92" t="s">
        <v>72</v>
      </c>
      <c r="D10" s="97" t="s">
        <v>60</v>
      </c>
      <c r="E10" s="92" t="s">
        <v>121</v>
      </c>
      <c r="G10" s="134"/>
      <c r="H10" s="134"/>
      <c r="I10" s="134"/>
      <c r="J10" s="134"/>
    </row>
    <row r="11" spans="2:12" ht="57" customHeight="1">
      <c r="B11" s="97" t="s">
        <v>73</v>
      </c>
      <c r="C11" s="101" t="s">
        <v>74</v>
      </c>
      <c r="D11" s="97" t="s">
        <v>60</v>
      </c>
      <c r="E11" s="92" t="s">
        <v>75</v>
      </c>
    </row>
    <row r="12" spans="2:12" ht="56" customHeight="1">
      <c r="B12" s="102" t="s">
        <v>76</v>
      </c>
      <c r="C12" s="103" t="s">
        <v>77</v>
      </c>
      <c r="D12" s="97" t="s">
        <v>62</v>
      </c>
      <c r="E12" s="97" t="s">
        <v>62</v>
      </c>
      <c r="F12" s="104"/>
      <c r="G12" s="104"/>
      <c r="H12" s="104"/>
      <c r="I12" s="104"/>
      <c r="J12" s="104"/>
      <c r="K12" s="104"/>
      <c r="L12" s="104"/>
    </row>
    <row r="13" spans="2:12" ht="52">
      <c r="B13" s="97" t="s">
        <v>78</v>
      </c>
      <c r="C13" s="95" t="s">
        <v>79</v>
      </c>
      <c r="D13" s="97" t="s">
        <v>62</v>
      </c>
      <c r="E13" s="97" t="s">
        <v>62</v>
      </c>
      <c r="F13" s="104"/>
      <c r="G13" s="104"/>
      <c r="H13" s="104"/>
      <c r="I13" s="104"/>
      <c r="J13" s="104"/>
      <c r="K13" s="104"/>
      <c r="L13" s="104"/>
    </row>
    <row r="14" spans="2:12" ht="26">
      <c r="B14" s="97" t="s">
        <v>80</v>
      </c>
      <c r="C14" s="95" t="s">
        <v>81</v>
      </c>
      <c r="D14" s="97" t="s">
        <v>62</v>
      </c>
      <c r="E14" s="97" t="s">
        <v>62</v>
      </c>
      <c r="F14" s="104"/>
      <c r="G14" s="104"/>
      <c r="H14" s="104"/>
      <c r="I14" s="104"/>
      <c r="J14" s="104"/>
      <c r="K14" s="104"/>
      <c r="L14" s="104"/>
    </row>
    <row r="15" spans="2:12" ht="44" customHeight="1">
      <c r="B15" s="97" t="s">
        <v>82</v>
      </c>
      <c r="C15" s="92" t="s">
        <v>83</v>
      </c>
      <c r="D15" s="97" t="s">
        <v>62</v>
      </c>
      <c r="E15" s="97" t="s">
        <v>62</v>
      </c>
    </row>
    <row r="16" spans="2:12" ht="31" customHeight="1">
      <c r="B16" s="97" t="s">
        <v>84</v>
      </c>
      <c r="C16" s="92" t="s">
        <v>85</v>
      </c>
      <c r="D16" s="97" t="s">
        <v>62</v>
      </c>
      <c r="E16" s="97" t="s">
        <v>62</v>
      </c>
    </row>
    <row r="17" spans="2:12" ht="26">
      <c r="B17" s="97" t="s">
        <v>86</v>
      </c>
      <c r="C17" s="92" t="s">
        <v>87</v>
      </c>
      <c r="D17" s="97" t="s">
        <v>62</v>
      </c>
      <c r="E17" s="97" t="s">
        <v>62</v>
      </c>
    </row>
    <row r="18" spans="2:12" ht="26">
      <c r="B18" s="102" t="s">
        <v>23</v>
      </c>
      <c r="C18" s="92" t="s">
        <v>88</v>
      </c>
      <c r="D18" s="97" t="s">
        <v>89</v>
      </c>
      <c r="E18" s="97" t="s">
        <v>89</v>
      </c>
    </row>
    <row r="19" spans="2:12" ht="78">
      <c r="B19" s="97" t="s">
        <v>90</v>
      </c>
      <c r="C19" s="92" t="s">
        <v>91</v>
      </c>
      <c r="D19" s="97" t="s">
        <v>92</v>
      </c>
      <c r="E19" s="97" t="s">
        <v>92</v>
      </c>
    </row>
    <row r="20" spans="2:12" ht="39">
      <c r="B20" s="97" t="s">
        <v>26</v>
      </c>
      <c r="C20" s="92" t="s">
        <v>93</v>
      </c>
      <c r="D20" s="97" t="s">
        <v>62</v>
      </c>
      <c r="E20" s="97" t="s">
        <v>62</v>
      </c>
    </row>
    <row r="21" spans="2:12" ht="77" customHeight="1">
      <c r="B21" s="99" t="s">
        <v>94</v>
      </c>
      <c r="C21" s="105" t="s">
        <v>95</v>
      </c>
      <c r="D21" s="97" t="s">
        <v>62</v>
      </c>
      <c r="E21" s="97" t="s">
        <v>62</v>
      </c>
      <c r="F21" s="106"/>
      <c r="G21" s="106"/>
      <c r="H21" s="106"/>
      <c r="I21" s="106"/>
      <c r="J21" s="106"/>
      <c r="K21" s="106"/>
      <c r="L21" s="106"/>
    </row>
    <row r="22" spans="2:12">
      <c r="B22" s="107"/>
      <c r="C22" s="108"/>
      <c r="D22" s="107"/>
      <c r="E22" s="109"/>
      <c r="F22" s="106"/>
      <c r="G22" s="106"/>
      <c r="H22" s="106"/>
      <c r="I22" s="106"/>
      <c r="J22" s="106"/>
      <c r="K22" s="106"/>
      <c r="L22" s="106"/>
    </row>
    <row r="23" spans="2:12">
      <c r="B23" s="110"/>
      <c r="C23" s="108"/>
      <c r="D23" s="107"/>
      <c r="E23" s="109"/>
      <c r="F23" s="106"/>
      <c r="G23" s="106"/>
      <c r="H23" s="106"/>
      <c r="I23" s="106"/>
      <c r="J23" s="106"/>
      <c r="K23" s="106"/>
      <c r="L23" s="106"/>
    </row>
    <row r="24" spans="2:12">
      <c r="B24" s="111" t="s">
        <v>28</v>
      </c>
      <c r="C24" s="108"/>
      <c r="D24" s="112"/>
      <c r="E24" s="109"/>
      <c r="F24" s="106"/>
      <c r="G24" s="106"/>
      <c r="H24" s="106"/>
      <c r="I24" s="106"/>
      <c r="J24" s="106"/>
      <c r="K24" s="106"/>
      <c r="L24" s="106"/>
    </row>
    <row r="25" spans="2:12" ht="26">
      <c r="B25" s="113" t="s">
        <v>29</v>
      </c>
      <c r="C25" s="92" t="s">
        <v>96</v>
      </c>
      <c r="D25" s="97" t="s">
        <v>97</v>
      </c>
      <c r="E25" s="92" t="s">
        <v>62</v>
      </c>
      <c r="F25" s="114"/>
    </row>
    <row r="26" spans="2:12" ht="26">
      <c r="B26" s="115" t="s">
        <v>31</v>
      </c>
      <c r="C26" s="92" t="s">
        <v>98</v>
      </c>
      <c r="D26" s="97" t="s">
        <v>68</v>
      </c>
      <c r="E26" s="97" t="s">
        <v>68</v>
      </c>
    </row>
    <row r="27" spans="2:12" ht="39">
      <c r="B27" s="115" t="s">
        <v>33</v>
      </c>
      <c r="C27" s="92" t="s">
        <v>99</v>
      </c>
      <c r="D27" s="97" t="s">
        <v>100</v>
      </c>
      <c r="E27" s="92" t="s">
        <v>101</v>
      </c>
    </row>
    <row r="28" spans="2:12" ht="87" customHeight="1">
      <c r="B28" s="113" t="s">
        <v>34</v>
      </c>
      <c r="C28" s="92" t="s">
        <v>102</v>
      </c>
      <c r="D28" s="93" t="s">
        <v>60</v>
      </c>
      <c r="E28" s="92" t="s">
        <v>122</v>
      </c>
    </row>
    <row r="29" spans="2:12">
      <c r="B29" s="113" t="s">
        <v>103</v>
      </c>
      <c r="C29" s="92" t="s">
        <v>104</v>
      </c>
      <c r="D29" s="99" t="s">
        <v>89</v>
      </c>
      <c r="E29" s="99" t="s">
        <v>89</v>
      </c>
    </row>
    <row r="30" spans="2:12" ht="65">
      <c r="B30" s="116" t="s">
        <v>38</v>
      </c>
      <c r="C30" s="95" t="s">
        <v>105</v>
      </c>
      <c r="D30" s="97" t="s">
        <v>62</v>
      </c>
      <c r="E30" s="97" t="s">
        <v>62</v>
      </c>
    </row>
    <row r="31" spans="2:12" ht="39">
      <c r="B31" s="113" t="s">
        <v>106</v>
      </c>
      <c r="C31" s="92" t="s">
        <v>107</v>
      </c>
      <c r="D31" s="97" t="s">
        <v>62</v>
      </c>
      <c r="E31" s="97" t="s">
        <v>62</v>
      </c>
    </row>
    <row r="32" spans="2:12" ht="44" customHeight="1">
      <c r="B32" s="97" t="s">
        <v>42</v>
      </c>
      <c r="C32" s="95" t="s">
        <v>108</v>
      </c>
      <c r="D32" s="97" t="s">
        <v>62</v>
      </c>
      <c r="E32" s="97" t="s">
        <v>62</v>
      </c>
    </row>
    <row r="33" spans="2:5" ht="39">
      <c r="B33" s="97" t="s">
        <v>43</v>
      </c>
      <c r="C33" s="95" t="s">
        <v>109</v>
      </c>
      <c r="D33" s="97" t="s">
        <v>62</v>
      </c>
      <c r="E33" s="97" t="s">
        <v>62</v>
      </c>
    </row>
    <row r="34" spans="2:5" ht="45.5" customHeight="1">
      <c r="B34" s="97" t="s">
        <v>44</v>
      </c>
      <c r="C34" s="95" t="s">
        <v>110</v>
      </c>
      <c r="D34" s="97" t="s">
        <v>62</v>
      </c>
      <c r="E34" s="97" t="s">
        <v>62</v>
      </c>
    </row>
    <row r="35" spans="2:5" ht="52">
      <c r="B35" s="115" t="s">
        <v>111</v>
      </c>
      <c r="C35" s="92" t="s">
        <v>112</v>
      </c>
      <c r="D35" s="97" t="s">
        <v>62</v>
      </c>
      <c r="E35" s="97" t="s">
        <v>62</v>
      </c>
    </row>
    <row r="36" spans="2:5" ht="52">
      <c r="B36" s="113" t="s">
        <v>113</v>
      </c>
      <c r="C36" s="92" t="s">
        <v>114</v>
      </c>
      <c r="D36" s="97" t="s">
        <v>62</v>
      </c>
      <c r="E36" s="97" t="s">
        <v>62</v>
      </c>
    </row>
    <row r="37" spans="2:5">
      <c r="B37" s="113" t="s">
        <v>47</v>
      </c>
      <c r="C37" s="92" t="s">
        <v>115</v>
      </c>
      <c r="D37" s="97" t="s">
        <v>62</v>
      </c>
      <c r="E37" s="97" t="s">
        <v>62</v>
      </c>
    </row>
  </sheetData>
  <mergeCells count="1">
    <mergeCell ref="G10:J10"/>
  </mergeCells>
  <conditionalFormatting sqref="C21">
    <cfRule type="expression" priority="1" stopIfTrue="1">
      <formula>LEN(TRIM(C21))=0</formula>
    </cfRule>
    <cfRule type="cellIs" dxfId="0" priority="2" operator="between">
      <formula>0</formula>
      <formula>10</formula>
    </cfRule>
  </conditionalFormatting>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Cover</vt:lpstr>
      <vt:lpstr>Monthly Summary through 9-2020</vt:lpstr>
      <vt:lpstr>Tech Notes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Almquist, Lauren</dc:creator>
  <cp:lastModifiedBy>Rick Vogel</cp:lastModifiedBy>
  <dcterms:created xsi:type="dcterms:W3CDTF">2020-10-21T18:59:53Z</dcterms:created>
  <dcterms:modified xsi:type="dcterms:W3CDTF">2020-11-23T19:32:27Z</dcterms:modified>
</cp:coreProperties>
</file>